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JLB\Perso\LOISIRS\ECRITURE\AMAZON KDP\JARDINAGE\Mon beau jardin, fleuri et généreux KDP\Excel\"/>
    </mc:Choice>
  </mc:AlternateContent>
  <xr:revisionPtr revIDLastSave="0" documentId="13_ncr:1_{65E3D13D-0AD0-4A24-B26D-A7755200666A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Mode opératoire" sheetId="3" r:id="rId1"/>
    <sheet name="Meteo" sheetId="1" r:id="rId2"/>
    <sheet name="Fiches Plantes" sheetId="2" r:id="rId3"/>
  </sheets>
  <definedNames>
    <definedName name="_xlnm._FilterDatabase" localSheetId="2" hidden="1">'Fiches Plantes'!$A$1:$K$91</definedName>
    <definedName name="Code_postal">#REF!</definedName>
    <definedName name="CP">Meteo!$B$2</definedName>
    <definedName name="DonnéesExternes_2" localSheetId="1" hidden="1">Meteo!$E$10:$G$11</definedName>
    <definedName name="DonnéesExternes_3" localSheetId="1" hidden="1">Meteo!$E$14:$H$21</definedName>
    <definedName name="MeteoDonnees">Meteo!$E$11:$G$11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Requête1_2611169d-e264-49a7-814a-d0fd184dd4c2" name="Requête1" connection="Requête - Requête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2" l="1"/>
  <c r="K46" i="2"/>
  <c r="K44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T2" i="2"/>
  <c r="S2" i="2"/>
  <c r="R2" i="2"/>
  <c r="Q2" i="2"/>
  <c r="P2" i="2"/>
  <c r="O2" i="2"/>
  <c r="N2" i="2"/>
  <c r="T1" i="2"/>
  <c r="S1" i="2"/>
  <c r="Q1" i="2"/>
  <c r="R1" i="2"/>
  <c r="P1" i="2"/>
  <c r="O1" i="2"/>
  <c r="N1" i="2"/>
  <c r="Q3" i="2"/>
  <c r="R3" i="2"/>
  <c r="S3" i="2"/>
  <c r="T3" i="2"/>
  <c r="Q4" i="2"/>
  <c r="R4" i="2"/>
  <c r="S4" i="2"/>
  <c r="T4" i="2"/>
  <c r="Q5" i="2"/>
  <c r="R5" i="2"/>
  <c r="S5" i="2"/>
  <c r="T5" i="2"/>
  <c r="Q6" i="2"/>
  <c r="R6" i="2"/>
  <c r="S6" i="2"/>
  <c r="T6" i="2"/>
  <c r="Q7" i="2"/>
  <c r="R7" i="2"/>
  <c r="S7" i="2"/>
  <c r="T7" i="2"/>
  <c r="Q8" i="2"/>
  <c r="R8" i="2"/>
  <c r="S8" i="2"/>
  <c r="T8" i="2"/>
  <c r="Q9" i="2"/>
  <c r="R9" i="2"/>
  <c r="S9" i="2"/>
  <c r="T9" i="2"/>
  <c r="Q10" i="2"/>
  <c r="R10" i="2"/>
  <c r="S10" i="2"/>
  <c r="T10" i="2"/>
  <c r="Q11" i="2"/>
  <c r="R11" i="2"/>
  <c r="S11" i="2"/>
  <c r="T11" i="2"/>
  <c r="Q12" i="2"/>
  <c r="R12" i="2"/>
  <c r="S12" i="2"/>
  <c r="T12" i="2"/>
  <c r="Q13" i="2"/>
  <c r="R13" i="2"/>
  <c r="S13" i="2"/>
  <c r="T13" i="2"/>
  <c r="Q14" i="2"/>
  <c r="R14" i="2"/>
  <c r="S14" i="2"/>
  <c r="T14" i="2"/>
  <c r="Q15" i="2"/>
  <c r="R15" i="2"/>
  <c r="S15" i="2"/>
  <c r="T15" i="2"/>
  <c r="Q16" i="2"/>
  <c r="R16" i="2"/>
  <c r="S16" i="2"/>
  <c r="T16" i="2"/>
  <c r="Q17" i="2"/>
  <c r="R17" i="2"/>
  <c r="S17" i="2"/>
  <c r="T17" i="2"/>
  <c r="Q18" i="2"/>
  <c r="R18" i="2"/>
  <c r="S18" i="2"/>
  <c r="T18" i="2"/>
  <c r="Q19" i="2"/>
  <c r="R19" i="2"/>
  <c r="S19" i="2"/>
  <c r="T19" i="2"/>
  <c r="Q20" i="2"/>
  <c r="R20" i="2"/>
  <c r="S20" i="2"/>
  <c r="T20" i="2"/>
  <c r="Q21" i="2"/>
  <c r="R21" i="2"/>
  <c r="S21" i="2"/>
  <c r="T21" i="2"/>
  <c r="Q22" i="2"/>
  <c r="R22" i="2"/>
  <c r="S22" i="2"/>
  <c r="T22" i="2"/>
  <c r="Q23" i="2"/>
  <c r="R23" i="2"/>
  <c r="S23" i="2"/>
  <c r="T23" i="2"/>
  <c r="Q24" i="2"/>
  <c r="R24" i="2"/>
  <c r="S24" i="2"/>
  <c r="T24" i="2"/>
  <c r="Q25" i="2"/>
  <c r="R25" i="2"/>
  <c r="S25" i="2"/>
  <c r="T25" i="2"/>
  <c r="Q26" i="2"/>
  <c r="R26" i="2"/>
  <c r="S26" i="2"/>
  <c r="T26" i="2"/>
  <c r="Q27" i="2"/>
  <c r="R27" i="2"/>
  <c r="S27" i="2"/>
  <c r="T27" i="2"/>
  <c r="Q28" i="2"/>
  <c r="R28" i="2"/>
  <c r="S28" i="2"/>
  <c r="T28" i="2"/>
  <c r="Q29" i="2"/>
  <c r="R29" i="2"/>
  <c r="S29" i="2"/>
  <c r="T29" i="2"/>
  <c r="Q30" i="2"/>
  <c r="R30" i="2"/>
  <c r="S30" i="2"/>
  <c r="T30" i="2"/>
  <c r="Q31" i="2"/>
  <c r="R31" i="2"/>
  <c r="S31" i="2"/>
  <c r="T31" i="2"/>
  <c r="Q32" i="2"/>
  <c r="R32" i="2"/>
  <c r="S32" i="2"/>
  <c r="T32" i="2"/>
  <c r="Q33" i="2"/>
  <c r="R33" i="2"/>
  <c r="S33" i="2"/>
  <c r="T33" i="2"/>
  <c r="Q34" i="2"/>
  <c r="R34" i="2"/>
  <c r="S34" i="2"/>
  <c r="T34" i="2"/>
  <c r="Q35" i="2"/>
  <c r="R35" i="2"/>
  <c r="S35" i="2"/>
  <c r="T35" i="2"/>
  <c r="Q36" i="2"/>
  <c r="R36" i="2"/>
  <c r="S36" i="2"/>
  <c r="T36" i="2"/>
  <c r="Q37" i="2"/>
  <c r="R37" i="2"/>
  <c r="S37" i="2"/>
  <c r="T37" i="2"/>
  <c r="Q38" i="2"/>
  <c r="R38" i="2"/>
  <c r="S38" i="2"/>
  <c r="T38" i="2"/>
  <c r="Q39" i="2"/>
  <c r="R39" i="2"/>
  <c r="S39" i="2"/>
  <c r="T39" i="2"/>
  <c r="Q40" i="2"/>
  <c r="R40" i="2"/>
  <c r="S40" i="2"/>
  <c r="T40" i="2"/>
  <c r="Q41" i="2"/>
  <c r="R41" i="2"/>
  <c r="S41" i="2"/>
  <c r="T41" i="2"/>
  <c r="Q42" i="2"/>
  <c r="R42" i="2"/>
  <c r="S42" i="2"/>
  <c r="T42" i="2"/>
  <c r="Q43" i="2"/>
  <c r="R43" i="2"/>
  <c r="S43" i="2"/>
  <c r="T43" i="2"/>
  <c r="Q44" i="2"/>
  <c r="R44" i="2"/>
  <c r="S44" i="2"/>
  <c r="T44" i="2"/>
  <c r="Q45" i="2"/>
  <c r="R45" i="2"/>
  <c r="S45" i="2"/>
  <c r="T45" i="2"/>
  <c r="Q46" i="2"/>
  <c r="R46" i="2"/>
  <c r="S46" i="2"/>
  <c r="T46" i="2"/>
  <c r="Q47" i="2"/>
  <c r="R47" i="2"/>
  <c r="S47" i="2"/>
  <c r="T47" i="2"/>
  <c r="Q48" i="2"/>
  <c r="R48" i="2"/>
  <c r="S48" i="2"/>
  <c r="T48" i="2"/>
  <c r="Q49" i="2"/>
  <c r="R49" i="2"/>
  <c r="S49" i="2"/>
  <c r="T49" i="2"/>
  <c r="Q50" i="2"/>
  <c r="R50" i="2"/>
  <c r="S50" i="2"/>
  <c r="T50" i="2"/>
  <c r="Q51" i="2"/>
  <c r="R51" i="2"/>
  <c r="S51" i="2"/>
  <c r="T51" i="2"/>
  <c r="Q52" i="2"/>
  <c r="R52" i="2"/>
  <c r="S52" i="2"/>
  <c r="T52" i="2"/>
  <c r="Q53" i="2"/>
  <c r="R53" i="2"/>
  <c r="S53" i="2"/>
  <c r="T53" i="2"/>
  <c r="Q54" i="2"/>
  <c r="R54" i="2"/>
  <c r="S54" i="2"/>
  <c r="T54" i="2"/>
  <c r="Q55" i="2"/>
  <c r="R55" i="2"/>
  <c r="S55" i="2"/>
  <c r="T55" i="2"/>
  <c r="Q56" i="2"/>
  <c r="R56" i="2"/>
  <c r="S56" i="2"/>
  <c r="T56" i="2"/>
  <c r="Q57" i="2"/>
  <c r="R57" i="2"/>
  <c r="S57" i="2"/>
  <c r="T57" i="2"/>
  <c r="Q58" i="2"/>
  <c r="R58" i="2"/>
  <c r="S58" i="2"/>
  <c r="T58" i="2"/>
  <c r="Q59" i="2"/>
  <c r="R59" i="2"/>
  <c r="S59" i="2"/>
  <c r="T59" i="2"/>
  <c r="Q60" i="2"/>
  <c r="R60" i="2"/>
  <c r="S60" i="2"/>
  <c r="T60" i="2"/>
  <c r="Q61" i="2"/>
  <c r="R61" i="2"/>
  <c r="S61" i="2"/>
  <c r="T61" i="2"/>
  <c r="Q62" i="2"/>
  <c r="R62" i="2"/>
  <c r="S62" i="2"/>
  <c r="T62" i="2"/>
  <c r="Q63" i="2"/>
  <c r="R63" i="2"/>
  <c r="S63" i="2"/>
  <c r="T63" i="2"/>
  <c r="Q64" i="2"/>
  <c r="R64" i="2"/>
  <c r="S64" i="2"/>
  <c r="T64" i="2"/>
  <c r="Q65" i="2"/>
  <c r="R65" i="2"/>
  <c r="S65" i="2"/>
  <c r="T65" i="2"/>
  <c r="Q66" i="2"/>
  <c r="R66" i="2"/>
  <c r="S66" i="2"/>
  <c r="T66" i="2"/>
  <c r="Q67" i="2"/>
  <c r="R67" i="2"/>
  <c r="S67" i="2"/>
  <c r="T67" i="2"/>
  <c r="Q68" i="2"/>
  <c r="R68" i="2"/>
  <c r="S68" i="2"/>
  <c r="T68" i="2"/>
  <c r="Q69" i="2"/>
  <c r="R69" i="2"/>
  <c r="S69" i="2"/>
  <c r="T69" i="2"/>
  <c r="Q70" i="2"/>
  <c r="R70" i="2"/>
  <c r="S70" i="2"/>
  <c r="T70" i="2"/>
  <c r="Q71" i="2"/>
  <c r="R71" i="2"/>
  <c r="S71" i="2"/>
  <c r="T71" i="2"/>
  <c r="Q72" i="2"/>
  <c r="R72" i="2"/>
  <c r="S72" i="2"/>
  <c r="T72" i="2"/>
  <c r="Q73" i="2"/>
  <c r="R73" i="2"/>
  <c r="S73" i="2"/>
  <c r="T73" i="2"/>
  <c r="Q74" i="2"/>
  <c r="R74" i="2"/>
  <c r="S74" i="2"/>
  <c r="T74" i="2"/>
  <c r="Q75" i="2"/>
  <c r="R75" i="2"/>
  <c r="S75" i="2"/>
  <c r="T75" i="2"/>
  <c r="Q76" i="2"/>
  <c r="R76" i="2"/>
  <c r="S76" i="2"/>
  <c r="T76" i="2"/>
  <c r="Q77" i="2"/>
  <c r="R77" i="2"/>
  <c r="S77" i="2"/>
  <c r="T77" i="2"/>
  <c r="Q78" i="2"/>
  <c r="R78" i="2"/>
  <c r="S78" i="2"/>
  <c r="T78" i="2"/>
  <c r="Q79" i="2"/>
  <c r="R79" i="2"/>
  <c r="S79" i="2"/>
  <c r="T79" i="2"/>
  <c r="Q80" i="2"/>
  <c r="R80" i="2"/>
  <c r="S80" i="2"/>
  <c r="T80" i="2"/>
  <c r="Q81" i="2"/>
  <c r="R81" i="2"/>
  <c r="S81" i="2"/>
  <c r="T81" i="2"/>
  <c r="Q82" i="2"/>
  <c r="R82" i="2"/>
  <c r="S82" i="2"/>
  <c r="T82" i="2"/>
  <c r="Q83" i="2"/>
  <c r="R83" i="2"/>
  <c r="S83" i="2"/>
  <c r="T83" i="2"/>
  <c r="Q84" i="2"/>
  <c r="R84" i="2"/>
  <c r="S84" i="2"/>
  <c r="T84" i="2"/>
  <c r="Q85" i="2"/>
  <c r="R85" i="2"/>
  <c r="S85" i="2"/>
  <c r="T85" i="2"/>
  <c r="Q86" i="2"/>
  <c r="R86" i="2"/>
  <c r="S86" i="2"/>
  <c r="T86" i="2"/>
  <c r="Q87" i="2"/>
  <c r="R87" i="2"/>
  <c r="S87" i="2"/>
  <c r="T87" i="2"/>
  <c r="Q88" i="2"/>
  <c r="R88" i="2"/>
  <c r="S88" i="2"/>
  <c r="T88" i="2"/>
  <c r="Q89" i="2"/>
  <c r="R89" i="2"/>
  <c r="S89" i="2"/>
  <c r="T89" i="2"/>
  <c r="Q90" i="2"/>
  <c r="R90" i="2"/>
  <c r="S90" i="2"/>
  <c r="T90" i="2"/>
  <c r="Q91" i="2"/>
  <c r="R91" i="2"/>
  <c r="S91" i="2"/>
  <c r="T91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B5" i="1"/>
  <c r="B4" i="1"/>
  <c r="B3" i="1"/>
  <c r="B6" i="1"/>
  <c r="M73" i="2" l="1"/>
  <c r="M71" i="2"/>
  <c r="M55" i="2"/>
  <c r="M47" i="2"/>
  <c r="M72" i="2"/>
  <c r="M56" i="2"/>
  <c r="M48" i="2"/>
  <c r="M49" i="2"/>
  <c r="M70" i="2"/>
  <c r="M69" i="2"/>
  <c r="M53" i="2"/>
  <c r="M68" i="2"/>
  <c r="M52" i="2"/>
  <c r="M54" i="2"/>
  <c r="M51" i="2"/>
  <c r="M57" i="2"/>
  <c r="M58" i="2"/>
  <c r="M50" i="2"/>
  <c r="M2" i="2"/>
  <c r="M87" i="2"/>
  <c r="M63" i="2"/>
  <c r="M79" i="2"/>
  <c r="M39" i="2"/>
  <c r="M31" i="2"/>
  <c r="M23" i="2"/>
  <c r="M15" i="2"/>
  <c r="M86" i="2"/>
  <c r="M78" i="2"/>
  <c r="M62" i="2"/>
  <c r="M46" i="2"/>
  <c r="M38" i="2"/>
  <c r="M30" i="2"/>
  <c r="M22" i="2"/>
  <c r="M14" i="2"/>
  <c r="M85" i="2"/>
  <c r="M77" i="2"/>
  <c r="M61" i="2"/>
  <c r="M45" i="2"/>
  <c r="M37" i="2"/>
  <c r="M29" i="2"/>
  <c r="M21" i="2"/>
  <c r="M13" i="2"/>
  <c r="M84" i="2"/>
  <c r="M76" i="2"/>
  <c r="M60" i="2"/>
  <c r="M44" i="2"/>
  <c r="M36" i="2"/>
  <c r="M28" i="2"/>
  <c r="M20" i="2"/>
  <c r="M12" i="2"/>
  <c r="M91" i="2"/>
  <c r="M83" i="2"/>
  <c r="M75" i="2"/>
  <c r="M67" i="2"/>
  <c r="M59" i="2"/>
  <c r="M43" i="2"/>
  <c r="M35" i="2"/>
  <c r="M27" i="2"/>
  <c r="M19" i="2"/>
  <c r="M11" i="2"/>
  <c r="M90" i="2"/>
  <c r="M82" i="2"/>
  <c r="M74" i="2"/>
  <c r="M66" i="2"/>
  <c r="M42" i="2"/>
  <c r="M34" i="2"/>
  <c r="M26" i="2"/>
  <c r="M18" i="2"/>
  <c r="M10" i="2"/>
  <c r="M89" i="2"/>
  <c r="M81" i="2"/>
  <c r="M65" i="2"/>
  <c r="M41" i="2"/>
  <c r="M33" i="2"/>
  <c r="M25" i="2"/>
  <c r="M17" i="2"/>
  <c r="M9" i="2"/>
  <c r="M88" i="2"/>
  <c r="M80" i="2"/>
  <c r="M64" i="2"/>
  <c r="M40" i="2"/>
  <c r="M32" i="2"/>
  <c r="M24" i="2"/>
  <c r="M16" i="2"/>
  <c r="M8" i="2"/>
  <c r="M7" i="2"/>
  <c r="M6" i="2"/>
  <c r="M5" i="2"/>
  <c r="M4" i="2"/>
  <c r="M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496D047-0D35-46B9-8369-F23A6A82C5D2}" keepAlive="1" name="ModelConnection_DonnéesExternes_2" description="Modèle de données" type="5" refreshedVersion="8" minRefreshableVersion="5" saveData="1">
    <dbPr connection="Data Model Connection" command="Requête1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E4794D7F-47E7-4C01-B7D0-67F739F8E608}" keepAlive="1" name="Requête - Meteo7J" description="Connexion à la requête « Meteo7J » dans le classeur." type="5" refreshedVersion="8" background="1" saveData="1">
    <dbPr connection="Provider=Microsoft.Mashup.OleDb.1;Data Source=$Workbook$;Location=Meteo7J;Extended Properties=&quot;&quot;" command="SELECT * FROM [Meteo7J]"/>
  </connection>
  <connection id="3" xr16:uid="{EBA0A9B0-AFE3-46CB-9553-C535AE53D607}" name="Requête - Requête1" description="Connexion à la requête « Requête1 » dans le classeur." type="100" refreshedVersion="8" minRefreshableVersion="5">
    <extLst>
      <ext xmlns:x15="http://schemas.microsoft.com/office/spreadsheetml/2010/11/main" uri="{DE250136-89BD-433C-8126-D09CA5730AF9}">
        <x15:connection id="1aede708-b3ce-4b15-ad40-320aa82c201f"/>
      </ext>
    </extLst>
  </connection>
  <connection id="4" xr16:uid="{E23BD235-343D-4BB1-90A9-0FB1989F489A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<sst xmlns="http://schemas.openxmlformats.org/spreadsheetml/2006/main" count="1030" uniqueCount="250">
  <si>
    <t>Température actuelle (°C)</t>
  </si>
  <si>
    <t>Température la plus basse à venir (7j)</t>
  </si>
  <si>
    <t>Température la plus haute à venir (7j)</t>
  </si>
  <si>
    <t>Dernière mise à jour</t>
  </si>
  <si>
    <t>▶ ACTUALISER LA MÉTÉO
Onglet Données → Actualiser tout</t>
  </si>
  <si>
    <t>Temp_actuelle</t>
  </si>
  <si>
    <t>Temp_min_7j</t>
  </si>
  <si>
    <t>Temp_max_7j</t>
  </si>
  <si>
    <t>Produit_ID</t>
  </si>
  <si>
    <t>Nom</t>
  </si>
  <si>
    <t>Nom_botanique</t>
  </si>
  <si>
    <t>Type</t>
  </si>
  <si>
    <t>Famille_principale</t>
  </si>
  <si>
    <t>Région</t>
  </si>
  <si>
    <t>Exposition</t>
  </si>
  <si>
    <t>Sol &amp; drainage</t>
  </si>
  <si>
    <t>Arrosage</t>
  </si>
  <si>
    <t>Culture en pot</t>
  </si>
  <si>
    <t>Conseil_météo</t>
  </si>
  <si>
    <t>Notes</t>
  </si>
  <si>
    <t>01N</t>
  </si>
  <si>
    <t>Lavande</t>
  </si>
  <si>
    <t>Lavandula angustifolia</t>
  </si>
  <si>
    <t>Ornement</t>
  </si>
  <si>
    <t>Vivace</t>
  </si>
  <si>
    <t>Nord</t>
  </si>
  <si>
    <t>Soleil</t>
  </si>
  <si>
    <t>Sec</t>
  </si>
  <si>
    <t>Faible</t>
  </si>
  <si>
    <t>Non</t>
  </si>
  <si>
    <t>01C</t>
  </si>
  <si>
    <t>Centre</t>
  </si>
  <si>
    <t>01S</t>
  </si>
  <si>
    <t>Sud</t>
  </si>
  <si>
    <t>02N</t>
  </si>
  <si>
    <t>Géranium vivace</t>
  </si>
  <si>
    <t>Geranium (vivace)</t>
  </si>
  <si>
    <t>Normal</t>
  </si>
  <si>
    <t>02C</t>
  </si>
  <si>
    <t>02S</t>
  </si>
  <si>
    <t>03N</t>
  </si>
  <si>
    <t>Hortensia</t>
  </si>
  <si>
    <t>Hydrangea macrophylla</t>
  </si>
  <si>
    <t>Arbuste</t>
  </si>
  <si>
    <t>Mi-ombre</t>
  </si>
  <si>
    <t>Frais</t>
  </si>
  <si>
    <t>Modéré</t>
  </si>
  <si>
    <t>03C</t>
  </si>
  <si>
    <t>03S</t>
  </si>
  <si>
    <t>04N</t>
  </si>
  <si>
    <t>Heuchère</t>
  </si>
  <si>
    <t>Heuchera</t>
  </si>
  <si>
    <t>Régulier</t>
  </si>
  <si>
    <t>04C</t>
  </si>
  <si>
    <t>04S</t>
  </si>
  <si>
    <t>05N</t>
  </si>
  <si>
    <t>Gaura</t>
  </si>
  <si>
    <t>Gaura lindheimeri</t>
  </si>
  <si>
    <t>05C</t>
  </si>
  <si>
    <t>05S</t>
  </si>
  <si>
    <t>06N</t>
  </si>
  <si>
    <t>Achillée</t>
  </si>
  <si>
    <t>Achillea millefolium</t>
  </si>
  <si>
    <t>06C</t>
  </si>
  <si>
    <t>06S</t>
  </si>
  <si>
    <t>07N</t>
  </si>
  <si>
    <t>Rudbeckia</t>
  </si>
  <si>
    <t>Rudbeckia fulgida</t>
  </si>
  <si>
    <t>07C</t>
  </si>
  <si>
    <t>07S</t>
  </si>
  <si>
    <t>08N</t>
  </si>
  <si>
    <t>Échinacée</t>
  </si>
  <si>
    <t>Echinacea purpurea</t>
  </si>
  <si>
    <t>08C</t>
  </si>
  <si>
    <t>08S</t>
  </si>
  <si>
    <t>09N</t>
  </si>
  <si>
    <t>Rosier paysager</t>
  </si>
  <si>
    <t>Rosa (groupe des rosiers paysagers)</t>
  </si>
  <si>
    <t>09C</t>
  </si>
  <si>
    <t>09S</t>
  </si>
  <si>
    <t>10N</t>
  </si>
  <si>
    <t>Agapanthe</t>
  </si>
  <si>
    <t>Agapanthus africanus</t>
  </si>
  <si>
    <t>10C</t>
  </si>
  <si>
    <t>10S</t>
  </si>
  <si>
    <t>11N</t>
  </si>
  <si>
    <t>Campanule</t>
  </si>
  <si>
    <t>Campanula</t>
  </si>
  <si>
    <t>11C</t>
  </si>
  <si>
    <t>11S</t>
  </si>
  <si>
    <t>12N</t>
  </si>
  <si>
    <t>Buddleia</t>
  </si>
  <si>
    <t>Buddleja davidii</t>
  </si>
  <si>
    <t>12C</t>
  </si>
  <si>
    <t>12S</t>
  </si>
  <si>
    <t>13N</t>
  </si>
  <si>
    <t>Iris des jardins</t>
  </si>
  <si>
    <t>Iris germanica</t>
  </si>
  <si>
    <t>Bulbe</t>
  </si>
  <si>
    <t>13C</t>
  </si>
  <si>
    <t>13S</t>
  </si>
  <si>
    <t>14N</t>
  </si>
  <si>
    <t>Pivoine</t>
  </si>
  <si>
    <t>Paeonia lactiflora</t>
  </si>
  <si>
    <t>14C</t>
  </si>
  <si>
    <t>14S</t>
  </si>
  <si>
    <t>15N</t>
  </si>
  <si>
    <t>Lupin</t>
  </si>
  <si>
    <t>Lupinus polyphyllus</t>
  </si>
  <si>
    <t>15C</t>
  </si>
  <si>
    <t>15S</t>
  </si>
  <si>
    <t>16N</t>
  </si>
  <si>
    <t>Tomate</t>
  </si>
  <si>
    <t>Solanum lycopersicum</t>
  </si>
  <si>
    <t>Comestible</t>
  </si>
  <si>
    <t>Légume-fruit</t>
  </si>
  <si>
    <t>Grand pot</t>
  </si>
  <si>
    <t>16C</t>
  </si>
  <si>
    <t>16S</t>
  </si>
  <si>
    <t>17N</t>
  </si>
  <si>
    <t>Courgette</t>
  </si>
  <si>
    <t>Cucurbita pepo</t>
  </si>
  <si>
    <t>17C</t>
  </si>
  <si>
    <t>17S</t>
  </si>
  <si>
    <t>18N</t>
  </si>
  <si>
    <t>Poivron</t>
  </si>
  <si>
    <t>Capsicum annuum</t>
  </si>
  <si>
    <t>Moyen pot</t>
  </si>
  <si>
    <t>18C</t>
  </si>
  <si>
    <t>18S</t>
  </si>
  <si>
    <t>19N</t>
  </si>
  <si>
    <t>Tomate cerise</t>
  </si>
  <si>
    <t>Petit pot</t>
  </si>
  <si>
    <t>19C</t>
  </si>
  <si>
    <t>19S</t>
  </si>
  <si>
    <t>20N</t>
  </si>
  <si>
    <t>Carotte</t>
  </si>
  <si>
    <t>Daucus carota</t>
  </si>
  <si>
    <t>Racine</t>
  </si>
  <si>
    <t>20C</t>
  </si>
  <si>
    <t>20S</t>
  </si>
  <si>
    <t>21N</t>
  </si>
  <si>
    <t>Radis</t>
  </si>
  <si>
    <t>Raphanus sativus</t>
  </si>
  <si>
    <t>Mai–Mai</t>
  </si>
  <si>
    <t>21C</t>
  </si>
  <si>
    <t>21S</t>
  </si>
  <si>
    <t>22N</t>
  </si>
  <si>
    <t>Salade (laitue)</t>
  </si>
  <si>
    <t>Lactuca sativa</t>
  </si>
  <si>
    <t>Feuille</t>
  </si>
  <si>
    <t>22C</t>
  </si>
  <si>
    <t>22S</t>
  </si>
  <si>
    <t>23N</t>
  </si>
  <si>
    <t>Haricot vert</t>
  </si>
  <si>
    <t>Légume-gousse</t>
  </si>
  <si>
    <t>23C</t>
  </si>
  <si>
    <t>23S</t>
  </si>
  <si>
    <t>24N</t>
  </si>
  <si>
    <t>Basilic</t>
  </si>
  <si>
    <t>Ocimum basilicum</t>
  </si>
  <si>
    <t>Aromatique</t>
  </si>
  <si>
    <t>24C</t>
  </si>
  <si>
    <t>24S</t>
  </si>
  <si>
    <t>25N</t>
  </si>
  <si>
    <t>Persil</t>
  </si>
  <si>
    <t>Petroselinum crispum</t>
  </si>
  <si>
    <t>Toute l’année</t>
  </si>
  <si>
    <t>25C</t>
  </si>
  <si>
    <t>25S</t>
  </si>
  <si>
    <t>26N</t>
  </si>
  <si>
    <t>Ciboulette</t>
  </si>
  <si>
    <t>Allium schoenoprasum</t>
  </si>
  <si>
    <t>26C</t>
  </si>
  <si>
    <t>26S</t>
  </si>
  <si>
    <t>27N</t>
  </si>
  <si>
    <t>Menthe</t>
  </si>
  <si>
    <t>Mentha</t>
  </si>
  <si>
    <t>27C</t>
  </si>
  <si>
    <t>27S</t>
  </si>
  <si>
    <t>28N</t>
  </si>
  <si>
    <t>Thym</t>
  </si>
  <si>
    <t>Thymus vulgaris</t>
  </si>
  <si>
    <t>28C</t>
  </si>
  <si>
    <t>28S</t>
  </si>
  <si>
    <t>29N</t>
  </si>
  <si>
    <t>Fraisier</t>
  </si>
  <si>
    <t>Fragaria × ananassa</t>
  </si>
  <si>
    <t>Fruitier</t>
  </si>
  <si>
    <t>29C</t>
  </si>
  <si>
    <t>29S</t>
  </si>
  <si>
    <t>30N</t>
  </si>
  <si>
    <t>Framboisier</t>
  </si>
  <si>
    <t>Rubus idaeus</t>
  </si>
  <si>
    <t>30C</t>
  </si>
  <si>
    <t>30S</t>
  </si>
  <si>
    <t>Jour</t>
  </si>
  <si>
    <t>Date</t>
  </si>
  <si>
    <t>Tmin</t>
  </si>
  <si>
    <t>Tmax</t>
  </si>
  <si>
    <t>Mar-Oct</t>
  </si>
  <si>
    <t>Avril–Sept</t>
  </si>
  <si>
    <t>Avr-Oct</t>
  </si>
  <si>
    <t>Juin-Nov</t>
  </si>
  <si>
    <t>Juill-oct</t>
  </si>
  <si>
    <t>Juin–Oct</t>
  </si>
  <si>
    <t>Mai–Juill</t>
  </si>
  <si>
    <t>Juill-Oct</t>
  </si>
  <si>
    <t>Juin–Sept</t>
  </si>
  <si>
    <t>Récolte /Floraison</t>
  </si>
  <si>
    <t>T_Plante_Min</t>
  </si>
  <si>
    <t>⚠️ “Indicateur basé sur Tmin prévue (air). Le sol et le microclimat peuvent retarder/avancer la plantation.”</t>
  </si>
  <si>
    <t>Buddleia (arbres papillons)</t>
  </si>
  <si>
    <t>Floraison</t>
  </si>
  <si>
    <t>Floraison : Juin–Juillet</t>
  </si>
  <si>
    <t>Floraison : Mai–Oct</t>
  </si>
  <si>
    <t>Floraison : Juin–Oct</t>
  </si>
  <si>
    <t>Floraison : Juin–Août</t>
  </si>
  <si>
    <t>Floraison : Mai–Août</t>
  </si>
  <si>
    <t>Floraison : Août–Oct</t>
  </si>
  <si>
    <t>Floraison : Juin–Sep</t>
  </si>
  <si>
    <t>Floraison : Juil–Oct</t>
  </si>
  <si>
    <t>Floraison : Avr–Juin ; Sep–Oct</t>
  </si>
  <si>
    <t>Floraison : Avr–Juin</t>
  </si>
  <si>
    <t>Météo</t>
  </si>
  <si>
    <t xml:space="preserve">Saisie de votre code postal : </t>
  </si>
  <si>
    <t>Comment utiliser ce fichier</t>
  </si>
  <si>
    <t>le bloc “météo du jour / min / max” (si présent)</t>
  </si>
  <si>
    <r>
      <t xml:space="preserve">1. Aller dans l’onglet </t>
    </r>
    <r>
      <rPr>
        <b/>
        <sz val="11"/>
        <color theme="1"/>
        <rFont val="Calibri"/>
        <family val="2"/>
        <scheme val="minor"/>
      </rPr>
      <t>Fiches Plantes</t>
    </r>
    <r>
      <rPr>
        <sz val="11"/>
        <color theme="1"/>
        <rFont val="Calibri"/>
        <family val="2"/>
        <scheme val="minor"/>
      </rPr>
      <t>.</t>
    </r>
  </si>
  <si>
    <t>3. Interprétation :</t>
  </si>
  <si>
    <r>
      <t>KO (rouge)</t>
    </r>
    <r>
      <rPr>
        <sz val="11"/>
        <color theme="1"/>
        <rFont val="Calibri"/>
        <family val="2"/>
        <scheme val="minor"/>
      </rPr>
      <t xml:space="preserve"> : trop froid → attendre</t>
    </r>
  </si>
  <si>
    <r>
      <t xml:space="preserve">4. Lire la colonne </t>
    </r>
    <r>
      <rPr>
        <b/>
        <sz val="11"/>
        <color theme="1"/>
        <rFont val="Calibri"/>
        <family val="2"/>
        <scheme val="minor"/>
      </rPr>
      <t>Conseil météo</t>
    </r>
    <r>
      <rPr>
        <sz val="11"/>
        <color theme="1"/>
        <rFont val="Calibri"/>
        <family val="2"/>
        <scheme val="minor"/>
      </rPr>
      <t xml:space="preserve"> :</t>
    </r>
  </si>
  <si>
    <t>“OK dès …” : premier jour de la semaine où la plantation devient possible</t>
  </si>
  <si>
    <t>“Attendre …” : aucun jour favorable sur les 7 prochains jours</t>
  </si>
  <si>
    <t>Le sol, le vent, l’humidité, l’exposition et les microclimats peuvent modifier la décision sur le terrain.</t>
  </si>
  <si>
    <t>1. Ajouter la plante dans “Fiches Plantes”</t>
  </si>
  <si>
    <t>2. renseigner toutes les colonnes de  A à L</t>
  </si>
  <si>
    <t>1. Vérifier que la connexion Internet fonctionne.</t>
  </si>
  <si>
    <t>A. Saisir le code postal et actualiser la météo</t>
  </si>
  <si>
    <r>
      <t xml:space="preserve">3. Cliquer sur </t>
    </r>
    <r>
      <rPr>
        <b/>
        <sz val="11"/>
        <color theme="1"/>
        <rFont val="Calibri"/>
        <family val="2"/>
        <scheme val="minor"/>
      </rPr>
      <t>Données → Actualiser tout</t>
    </r>
    <r>
      <rPr>
        <sz val="11"/>
        <color theme="1"/>
        <rFont val="Calibri"/>
        <family val="2"/>
        <scheme val="minor"/>
      </rPr>
      <t>.</t>
    </r>
  </si>
  <si>
    <t>B. Lire les résultats dans “Fiches Plantes”</t>
  </si>
  <si>
    <r>
      <t xml:space="preserve">⚠️ Important : l’indicateur est basé uniquement sur la </t>
    </r>
    <r>
      <rPr>
        <b/>
        <sz val="11"/>
        <color theme="1"/>
        <rFont val="Calibri"/>
        <family val="2"/>
        <scheme val="minor"/>
      </rPr>
      <t>température minimale de l’air</t>
    </r>
    <r>
      <rPr>
        <sz val="11"/>
        <color theme="1"/>
        <rFont val="Calibri"/>
        <family val="2"/>
        <scheme val="minor"/>
      </rPr>
      <t>.</t>
    </r>
  </si>
  <si>
    <r>
      <t xml:space="preserve">2. Dans l’onglet </t>
    </r>
    <r>
      <rPr>
        <b/>
        <sz val="11"/>
        <color theme="1"/>
        <rFont val="Calibri"/>
        <family val="2"/>
        <scheme val="minor"/>
      </rPr>
      <t>Meteo</t>
    </r>
    <r>
      <rPr>
        <sz val="11"/>
        <color theme="1"/>
        <rFont val="Calibri"/>
        <family val="2"/>
        <scheme val="minor"/>
      </rPr>
      <t xml:space="preserve">, saisir votre </t>
    </r>
    <r>
      <rPr>
        <b/>
        <sz val="11"/>
        <color theme="1"/>
        <rFont val="Calibri"/>
        <family val="2"/>
        <scheme val="minor"/>
      </rPr>
      <t>code postal</t>
    </r>
    <r>
      <rPr>
        <sz val="11"/>
        <color theme="1"/>
        <rFont val="Calibri"/>
        <family val="2"/>
        <scheme val="minor"/>
      </rPr>
      <t xml:space="preserve"> dans la cellule </t>
    </r>
    <r>
      <rPr>
        <sz val="11"/>
        <color rgb="FF008000"/>
        <rFont val="Calibri"/>
        <family val="2"/>
        <scheme val="minor"/>
      </rPr>
      <t>verte</t>
    </r>
    <r>
      <rPr>
        <sz val="11"/>
        <color theme="1"/>
        <rFont val="Calibri"/>
        <family val="2"/>
        <scheme val="minor"/>
      </rPr>
      <t xml:space="preserve"> prévue (CP).</t>
    </r>
  </si>
  <si>
    <r>
      <t xml:space="preserve">Ce fichier indique, pour chaque plante, si la plantation est </t>
    </r>
    <r>
      <rPr>
        <b/>
        <i/>
        <sz val="11"/>
        <color theme="1"/>
        <rFont val="Calibri"/>
        <family val="2"/>
        <scheme val="minor"/>
      </rPr>
      <t>OK / KO</t>
    </r>
    <r>
      <rPr>
        <i/>
        <sz val="11"/>
        <color theme="1"/>
        <rFont val="Calibri"/>
        <family val="2"/>
        <scheme val="minor"/>
      </rPr>
      <t xml:space="preserve"> pour les </t>
    </r>
    <r>
      <rPr>
        <b/>
        <i/>
        <sz val="11"/>
        <color theme="1"/>
        <rFont val="Calibri"/>
        <family val="2"/>
        <scheme val="minor"/>
      </rPr>
      <t>7 prochains jours</t>
    </r>
    <r>
      <rPr>
        <i/>
        <sz val="11"/>
        <color theme="1"/>
        <rFont val="Calibri"/>
        <family val="2"/>
        <scheme val="minor"/>
      </rPr>
      <t xml:space="preserve">, selon la comparaison entre la </t>
    </r>
    <r>
      <rPr>
        <b/>
        <i/>
        <sz val="11"/>
        <color theme="1"/>
        <rFont val="Calibri"/>
        <family val="2"/>
        <scheme val="minor"/>
      </rPr>
      <t>température minimale prévue par la météo</t>
    </r>
    <r>
      <rPr>
        <i/>
        <sz val="11"/>
        <color theme="1"/>
        <rFont val="Calibri"/>
        <family val="2"/>
        <scheme val="minor"/>
      </rPr>
      <t xml:space="preserve"> et le </t>
    </r>
    <r>
      <rPr>
        <b/>
        <i/>
        <sz val="11"/>
        <color theme="1"/>
        <rFont val="Calibri"/>
        <family val="2"/>
        <scheme val="minor"/>
      </rPr>
      <t>seuil de tolérance au froid</t>
    </r>
    <r>
      <rPr>
        <i/>
        <sz val="11"/>
        <color theme="1"/>
        <rFont val="Calibri"/>
        <family val="2"/>
        <scheme val="minor"/>
      </rPr>
      <t xml:space="preserve"> propre à chaque plante.</t>
    </r>
  </si>
  <si>
    <r>
      <t xml:space="preserve">la table </t>
    </r>
    <r>
      <rPr>
        <b/>
        <sz val="11"/>
        <color theme="1"/>
        <rFont val="Calibri"/>
        <family val="2"/>
        <scheme val="minor"/>
      </rPr>
      <t>prévisions 7 jours</t>
    </r>
    <r>
      <rPr>
        <sz val="11"/>
        <color theme="1"/>
        <rFont val="Calibri"/>
        <family val="2"/>
        <scheme val="minor"/>
      </rPr>
      <t xml:space="preserve"> (Jour, Date, Tmin, Tmax)</t>
    </r>
  </si>
  <si>
    <t>4. Attendre que les tableaux météo se mettent à jour : (3 à 5 sec)</t>
  </si>
  <si>
    <r>
      <t xml:space="preserve">2. Repérer les colonnes des </t>
    </r>
    <r>
      <rPr>
        <b/>
        <sz val="11"/>
        <color theme="1"/>
        <rFont val="Calibri"/>
        <family val="2"/>
        <scheme val="minor"/>
      </rPr>
      <t>7 jours</t>
    </r>
    <r>
      <rPr>
        <sz val="11"/>
        <color theme="1"/>
        <rFont val="Calibri"/>
        <family val="2"/>
        <scheme val="minor"/>
      </rPr>
      <t xml:space="preserve"> (en-têtes = aujourd'hui puis 6 jours à suivre).</t>
    </r>
  </si>
  <si>
    <r>
      <t>OK (vert)</t>
    </r>
    <r>
      <rPr>
        <sz val="11"/>
        <color theme="1"/>
        <rFont val="Calibri"/>
        <family val="2"/>
        <scheme val="minor"/>
      </rPr>
      <t xml:space="preserve"> : plantation possible / la température min prévue</t>
    </r>
  </si>
  <si>
    <t>C. Ajouter une nouvelle plante (ou une nouvelle fiche)</t>
  </si>
  <si>
    <t>3. recopier les formules des colonnes M à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</si>
</sst>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&quot; °C&quot;;[Red]\-#,##0.0&quot; °C&quot;"/>
  </numFmts>
  <fonts count="12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2"/>
      <color rgb="FFFFFFFF"/>
      <name val="Calibri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8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DEAD1"/>
      </patternFill>
    </fill>
    <fill>
      <patternFill patternType="solid">
        <fgColor rgb="FF008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2" xfId="0" applyBorder="1"/>
    <xf numFmtId="22" fontId="0" fillId="4" borderId="1" xfId="0" applyNumberFormat="1" applyFill="1" applyBorder="1" applyAlignment="1">
      <alignment vertical="center"/>
    </xf>
    <xf numFmtId="14" fontId="0" fillId="0" borderId="0" xfId="0" applyNumberFormat="1"/>
    <xf numFmtId="164" fontId="0" fillId="4" borderId="1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5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5" fillId="7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6" fillId="0" borderId="0" xfId="0" applyFont="1" applyAlignment="1">
      <alignment horizontal="left" vertical="center" indent="2"/>
    </xf>
    <xf numFmtId="0" fontId="9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3" xfId="0" applyBorder="1" applyAlignment="1">
      <alignment horizontal="center"/>
    </xf>
    <xf numFmtId="0" fontId="10" fillId="5" borderId="4" xfId="0" applyFont="1" applyFill="1" applyBorder="1" applyAlignment="1">
      <alignment horizontal="left" wrapText="1"/>
    </xf>
    <xf numFmtId="0" fontId="10" fillId="5" borderId="0" xfId="0" applyFont="1" applyFill="1" applyBorder="1" applyAlignment="1">
      <alignment horizontal="left" wrapText="1"/>
    </xf>
  </cellXfs>
  <cellStyles count="1">
    <cellStyle name="Normal" xfId="0" builtinId="0"/>
  </cellStyles>
  <dxfs count="3">
    <dxf>
      <fill>
        <patternFill>
          <bgColor rgb="FFFF6600"/>
        </patternFill>
      </fill>
    </dxf>
    <dxf>
      <fill>
        <patternFill>
          <fgColor theme="6"/>
          <bgColor theme="6" tint="0.39994506668294322"/>
        </patternFill>
      </fill>
    </dxf>
    <dxf>
      <numFmt numFmtId="19" formatCode="dd/mm/yyyy"/>
    </dxf>
  </dxfs>
  <tableStyles count="0" defaultTableStyle="TableStyleMedium2" defaultPivotStyle="PivotStyleLight16"/>
  <colors>
    <mruColors>
      <color rgb="FF008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2" backgroundRefresh="0" connectionId="1" xr16:uid="{68EABFCA-508E-4B28-8126-F80D9F6A195B}" autoFormatId="16" applyNumberFormats="0" applyBorderFormats="0" applyFontFormats="0" applyPatternFormats="0" applyAlignmentFormats="0" applyWidthHeightFormats="0">
  <queryTableRefresh nextId="4">
    <queryTableFields count="3">
      <queryTableField id="1" name="Temp_actuelle" tableColumnId="1"/>
      <queryTableField id="2" name="Temp_min_7j" tableColumnId="2"/>
      <queryTableField id="3" name="Temp_max_7j" tableColumnId="3"/>
    </queryTableFields>
  </queryTableRefresh>
  <extLst>
    <ext xmlns:x15="http://schemas.microsoft.com/office/spreadsheetml/2010/11/main" uri="{883FBD77-0823-4a55-B5E3-86C4891E6966}">
      <x15:queryTable sourceDataName="Requête - Requête1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3" connectionId="2" xr16:uid="{732E96B7-ECF3-4EE4-A8F9-F9A35E7A3CA5}" autoFormatId="16" applyNumberFormats="0" applyBorderFormats="0" applyFontFormats="0" applyPatternFormats="0" applyAlignmentFormats="0" applyWidthHeightFormats="0">
  <queryTableRefresh nextId="5">
    <queryTableFields count="4">
      <queryTableField id="1" name="Jour" tableColumnId="1"/>
      <queryTableField id="2" name="Date" tableColumnId="2"/>
      <queryTableField id="3" name="Tmin" tableColumnId="3"/>
      <queryTableField id="4" name="Tmax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2AC86EE-28F3-412F-BAA1-95F04D50FBF7}" name="Requête1" displayName="Requête1" ref="E10:G11" tableType="queryTable" totalsRowShown="0">
  <autoFilter ref="E10:G11" xr:uid="{22AC86EE-28F3-412F-BAA1-95F04D50FBF7}"/>
  <tableColumns count="3">
    <tableColumn id="1" xr3:uid="{DCCAEE16-525E-456C-8B28-20A6B6648BE2}" uniqueName="1" name="Temp_actuelle" queryTableFieldId="1"/>
    <tableColumn id="2" xr3:uid="{6D498251-E25B-4972-8D08-033AEE110A2E}" uniqueName="2" name="Temp_min_7j" queryTableFieldId="2"/>
    <tableColumn id="3" xr3:uid="{A4EC04DF-FD7D-4708-B075-B81B68270842}" uniqueName="3" name="Temp_max_7j" queryTableFieldId="3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6E1DE6-0DC8-40AB-B6DD-4F0BF1706F87}" name="Meteo7J" displayName="Meteo7J" ref="E14:H21" tableType="queryTable" totalsRowShown="0">
  <autoFilter ref="E14:H21" xr:uid="{A26E1DE6-0DC8-40AB-B6DD-4F0BF1706F87}"/>
  <tableColumns count="4">
    <tableColumn id="1" xr3:uid="{8FB52CEA-9AAC-4EBE-9783-367A99F753FB}" uniqueName="1" name="Jour" queryTableFieldId="1"/>
    <tableColumn id="2" xr3:uid="{70622A84-A931-4617-91A1-F6C66D0142B1}" uniqueName="2" name="Date" queryTableFieldId="2" dataDxfId="2"/>
    <tableColumn id="3" xr3:uid="{B1909255-CE7A-475C-960B-87E3C8CA97B3}" uniqueName="3" name="Tmin" queryTableFieldId="3"/>
    <tableColumn id="4" xr3:uid="{7EDDA277-BA16-49AB-AADB-66E6F3CFDDE6}" uniqueName="4" name="Tmax" queryTableFieldId="4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5B5E-C1B4-451F-8D19-5ABA2D5BC8A6}">
  <dimension ref="A1:F34"/>
  <sheetViews>
    <sheetView tabSelected="1" workbookViewId="0">
      <selection activeCell="C8" sqref="C8"/>
    </sheetView>
  </sheetViews>
  <sheetFormatPr baseColWidth="10" defaultRowHeight="14.4" x14ac:dyDescent="0.3"/>
  <cols>
    <col min="2" max="2" width="67.6640625" customWidth="1"/>
  </cols>
  <sheetData>
    <row r="1" spans="1:6" x14ac:dyDescent="0.3">
      <c r="A1" s="23" t="s">
        <v>226</v>
      </c>
    </row>
    <row r="2" spans="1:6" ht="14.4" customHeight="1" x14ac:dyDescent="0.3">
      <c r="B2" s="29" t="s">
        <v>243</v>
      </c>
      <c r="C2" s="29"/>
      <c r="D2" s="29"/>
      <c r="E2" s="29"/>
      <c r="F2" s="29"/>
    </row>
    <row r="3" spans="1:6" x14ac:dyDescent="0.3">
      <c r="B3" s="30"/>
      <c r="C3" s="30"/>
      <c r="D3" s="30"/>
      <c r="E3" s="30"/>
      <c r="F3" s="30"/>
    </row>
    <row r="4" spans="1:6" x14ac:dyDescent="0.3">
      <c r="A4" s="19" t="s">
        <v>238</v>
      </c>
      <c r="C4" s="19" t="s">
        <v>248</v>
      </c>
    </row>
    <row r="5" spans="1:6" x14ac:dyDescent="0.3">
      <c r="B5" t="s">
        <v>237</v>
      </c>
      <c r="C5" s="20" t="s">
        <v>235</v>
      </c>
    </row>
    <row r="6" spans="1:6" x14ac:dyDescent="0.3">
      <c r="B6" t="s">
        <v>242</v>
      </c>
      <c r="C6" s="20" t="s">
        <v>236</v>
      </c>
    </row>
    <row r="7" spans="1:6" x14ac:dyDescent="0.3">
      <c r="B7" t="s">
        <v>239</v>
      </c>
      <c r="C7" s="20" t="s">
        <v>249</v>
      </c>
    </row>
    <row r="8" spans="1:6" x14ac:dyDescent="0.3">
      <c r="A8" s="19"/>
      <c r="B8" t="s">
        <v>245</v>
      </c>
      <c r="C8" s="20"/>
    </row>
    <row r="9" spans="1:6" x14ac:dyDescent="0.3">
      <c r="B9" s="20" t="s">
        <v>227</v>
      </c>
      <c r="C9" s="22"/>
    </row>
    <row r="10" spans="1:6" x14ac:dyDescent="0.3">
      <c r="B10" s="20" t="s">
        <v>244</v>
      </c>
      <c r="C10" s="21"/>
    </row>
    <row r="12" spans="1:6" x14ac:dyDescent="0.3">
      <c r="A12" s="19" t="s">
        <v>240</v>
      </c>
    </row>
    <row r="13" spans="1:6" x14ac:dyDescent="0.3">
      <c r="A13" s="20"/>
      <c r="B13" s="20" t="s">
        <v>228</v>
      </c>
      <c r="C13" s="20"/>
    </row>
    <row r="14" spans="1:6" x14ac:dyDescent="0.3">
      <c r="B14" s="20" t="s">
        <v>246</v>
      </c>
    </row>
    <row r="15" spans="1:6" x14ac:dyDescent="0.3">
      <c r="A15" s="20"/>
      <c r="B15" s="20" t="s">
        <v>229</v>
      </c>
    </row>
    <row r="16" spans="1:6" x14ac:dyDescent="0.3">
      <c r="B16" s="22" t="s">
        <v>247</v>
      </c>
    </row>
    <row r="17" spans="1:3" x14ac:dyDescent="0.3">
      <c r="A17" s="20"/>
      <c r="B17" s="22" t="s">
        <v>230</v>
      </c>
    </row>
    <row r="18" spans="1:3" x14ac:dyDescent="0.3">
      <c r="B18" s="20" t="s">
        <v>231</v>
      </c>
    </row>
    <row r="19" spans="1:3" x14ac:dyDescent="0.3">
      <c r="A19" s="20"/>
      <c r="B19" s="21" t="s">
        <v>232</v>
      </c>
      <c r="C19" s="21"/>
    </row>
    <row r="20" spans="1:3" x14ac:dyDescent="0.3">
      <c r="A20" s="20"/>
      <c r="B20" s="21" t="s">
        <v>233</v>
      </c>
      <c r="C20" s="20"/>
    </row>
    <row r="22" spans="1:3" x14ac:dyDescent="0.3">
      <c r="A22" t="s">
        <v>241</v>
      </c>
      <c r="C22" s="20"/>
    </row>
    <row r="23" spans="1:3" x14ac:dyDescent="0.3">
      <c r="A23" t="s">
        <v>234</v>
      </c>
      <c r="C23" s="20"/>
    </row>
    <row r="24" spans="1:3" x14ac:dyDescent="0.3">
      <c r="A24" s="21"/>
      <c r="C24" s="21"/>
    </row>
    <row r="26" spans="1:3" x14ac:dyDescent="0.3">
      <c r="A26" s="21"/>
      <c r="C26" s="21"/>
    </row>
    <row r="28" spans="1:3" x14ac:dyDescent="0.3">
      <c r="A28" s="20"/>
    </row>
    <row r="30" spans="1:3" x14ac:dyDescent="0.3">
      <c r="A30" s="20"/>
    </row>
    <row r="31" spans="1:3" x14ac:dyDescent="0.3">
      <c r="A31" s="20"/>
    </row>
    <row r="32" spans="1:3" x14ac:dyDescent="0.3">
      <c r="A32" s="21"/>
    </row>
    <row r="34" spans="1:1" x14ac:dyDescent="0.3">
      <c r="A34" s="21"/>
    </row>
  </sheetData>
  <mergeCells count="1">
    <mergeCell ref="B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8.88671875" defaultRowHeight="14.4" x14ac:dyDescent="0.3"/>
  <cols>
    <col min="1" max="1" width="34" customWidth="1"/>
    <col min="2" max="2" width="18" customWidth="1"/>
    <col min="3" max="3" width="40" customWidth="1"/>
    <col min="4" max="4" width="0" hidden="1" customWidth="1"/>
    <col min="5" max="5" width="6.77734375" hidden="1" customWidth="1"/>
    <col min="6" max="6" width="10.6640625" hidden="1" customWidth="1"/>
    <col min="7" max="7" width="7.44140625" hidden="1" customWidth="1"/>
    <col min="8" max="8" width="7.77734375" hidden="1" customWidth="1"/>
    <col min="9" max="9" width="13" hidden="1" customWidth="1"/>
    <col min="10" max="11" width="13" customWidth="1"/>
  </cols>
  <sheetData>
    <row r="1" spans="1:8" ht="18" x14ac:dyDescent="0.3">
      <c r="A1" s="24" t="s">
        <v>224</v>
      </c>
      <c r="B1" s="25"/>
      <c r="C1" s="25"/>
    </row>
    <row r="2" spans="1:8" ht="14.4" customHeight="1" x14ac:dyDescent="0.3">
      <c r="A2" s="17" t="s">
        <v>225</v>
      </c>
      <c r="B2" s="18">
        <v>97200</v>
      </c>
      <c r="C2" s="2"/>
    </row>
    <row r="3" spans="1:8" x14ac:dyDescent="0.3">
      <c r="A3" s="16" t="s">
        <v>0</v>
      </c>
      <c r="B3" s="6">
        <f>IFERROR(INDEX(MeteoDonnees,1,1),"")</f>
        <v>23.7</v>
      </c>
    </row>
    <row r="4" spans="1:8" x14ac:dyDescent="0.3">
      <c r="A4" s="16" t="s">
        <v>1</v>
      </c>
      <c r="B4" s="6">
        <f>IFERROR(INDEX(MeteoDonnees,1,2),"")</f>
        <v>21.5</v>
      </c>
    </row>
    <row r="5" spans="1:8" x14ac:dyDescent="0.3">
      <c r="A5" s="16" t="s">
        <v>2</v>
      </c>
      <c r="B5" s="6">
        <f>IFERROR(INDEX(MeteoDonnees,1,3),"")</f>
        <v>28.5</v>
      </c>
    </row>
    <row r="6" spans="1:8" x14ac:dyDescent="0.3">
      <c r="A6" s="16" t="s">
        <v>3</v>
      </c>
      <c r="B6" s="4">
        <f ca="1">NOW()</f>
        <v>46065.733925462962</v>
      </c>
    </row>
    <row r="7" spans="1:8" x14ac:dyDescent="0.3">
      <c r="A7" s="26" t="s">
        <v>4</v>
      </c>
      <c r="B7" s="27"/>
      <c r="C7" s="27"/>
    </row>
    <row r="8" spans="1:8" x14ac:dyDescent="0.3">
      <c r="A8" s="27"/>
      <c r="B8" s="27"/>
      <c r="C8" s="27"/>
    </row>
    <row r="9" spans="1:8" x14ac:dyDescent="0.3">
      <c r="A9" s="3"/>
      <c r="B9" s="3"/>
      <c r="C9" s="3"/>
    </row>
    <row r="10" spans="1:8" x14ac:dyDescent="0.3">
      <c r="A10" s="28" t="s">
        <v>211</v>
      </c>
      <c r="B10" s="28"/>
      <c r="C10" s="28"/>
      <c r="E10" t="s">
        <v>5</v>
      </c>
      <c r="F10" t="s">
        <v>6</v>
      </c>
      <c r="G10" t="s">
        <v>7</v>
      </c>
    </row>
    <row r="11" spans="1:8" x14ac:dyDescent="0.3">
      <c r="A11" s="3"/>
      <c r="B11" s="3"/>
      <c r="C11" s="3"/>
      <c r="E11">
        <v>23.7</v>
      </c>
      <c r="F11">
        <v>21.5</v>
      </c>
      <c r="G11">
        <v>28.5</v>
      </c>
    </row>
    <row r="12" spans="1:8" ht="14.4" customHeight="1" x14ac:dyDescent="0.3">
      <c r="A12" s="3"/>
      <c r="B12" s="3"/>
      <c r="C12" s="3"/>
    </row>
    <row r="13" spans="1:8" x14ac:dyDescent="0.3">
      <c r="A13" s="3"/>
      <c r="B13" s="3"/>
      <c r="C13" s="3"/>
    </row>
    <row r="14" spans="1:8" x14ac:dyDescent="0.3">
      <c r="A14" s="3"/>
      <c r="B14" s="3"/>
      <c r="C14" s="3"/>
      <c r="E14" t="s">
        <v>196</v>
      </c>
      <c r="F14" t="s">
        <v>197</v>
      </c>
      <c r="G14" t="s">
        <v>198</v>
      </c>
      <c r="H14" t="s">
        <v>199</v>
      </c>
    </row>
    <row r="15" spans="1:8" x14ac:dyDescent="0.3">
      <c r="A15" s="3"/>
      <c r="B15" s="3"/>
      <c r="C15" s="3"/>
      <c r="E15">
        <v>0</v>
      </c>
      <c r="F15" s="5">
        <v>46064</v>
      </c>
      <c r="G15">
        <v>22.4</v>
      </c>
      <c r="H15">
        <v>24.5</v>
      </c>
    </row>
    <row r="16" spans="1:8" x14ac:dyDescent="0.3">
      <c r="A16" s="3"/>
      <c r="B16" s="3"/>
      <c r="C16" s="3"/>
      <c r="E16">
        <v>1</v>
      </c>
      <c r="F16" s="5">
        <v>46065</v>
      </c>
      <c r="G16">
        <v>22.5</v>
      </c>
      <c r="H16">
        <v>26.8</v>
      </c>
    </row>
    <row r="17" spans="5:8" x14ac:dyDescent="0.3">
      <c r="E17">
        <v>2</v>
      </c>
      <c r="F17" s="5">
        <v>46066</v>
      </c>
      <c r="G17">
        <v>23.1</v>
      </c>
      <c r="H17">
        <v>27.2</v>
      </c>
    </row>
    <row r="18" spans="5:8" x14ac:dyDescent="0.3">
      <c r="E18">
        <v>3</v>
      </c>
      <c r="F18" s="5">
        <v>46067</v>
      </c>
      <c r="G18">
        <v>22.2</v>
      </c>
      <c r="H18">
        <v>28.5</v>
      </c>
    </row>
    <row r="19" spans="5:8" x14ac:dyDescent="0.3">
      <c r="E19">
        <v>4</v>
      </c>
      <c r="F19" s="5">
        <v>46068</v>
      </c>
      <c r="G19">
        <v>21.5</v>
      </c>
      <c r="H19">
        <v>27</v>
      </c>
    </row>
    <row r="20" spans="5:8" x14ac:dyDescent="0.3">
      <c r="E20">
        <v>5</v>
      </c>
      <c r="F20" s="5">
        <v>46069</v>
      </c>
      <c r="G20">
        <v>23.1</v>
      </c>
      <c r="H20">
        <v>27</v>
      </c>
    </row>
    <row r="21" spans="5:8" x14ac:dyDescent="0.3">
      <c r="E21">
        <v>6</v>
      </c>
      <c r="F21" s="5">
        <v>46070</v>
      </c>
      <c r="G21">
        <v>23.3</v>
      </c>
      <c r="H21">
        <v>27.3</v>
      </c>
    </row>
  </sheetData>
  <mergeCells count="3">
    <mergeCell ref="A1:C1"/>
    <mergeCell ref="A7:C8"/>
    <mergeCell ref="A10:C10"/>
  </mergeCells>
  <phoneticPr fontId="3" type="noConversion"/>
  <dataValidations count="1">
    <dataValidation type="whole" allowBlank="1" errorTitle="Code postal invalide" error="Entre un code postal français à 5 chiffres." promptTitle="Code postal" prompt="Saisis un code postal (5 chiffres), puis appuie sur F9 pour actualiser." sqref="B2" xr:uid="{00000000-0002-0000-0000-000000000000}">
      <formula1>0</formula1>
      <formula2>99999</formula2>
    </dataValidation>
  </dataValidations>
  <pageMargins left="0.75" right="0.75" top="1" bottom="1" header="0.5" footer="0.5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1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6" sqref="C56"/>
    </sheetView>
  </sheetViews>
  <sheetFormatPr baseColWidth="10" defaultColWidth="8.88671875" defaultRowHeight="14.4" x14ac:dyDescent="0.3"/>
  <cols>
    <col min="1" max="1" width="10" customWidth="1"/>
    <col min="2" max="2" width="22" customWidth="1"/>
    <col min="3" max="3" width="30.88671875" customWidth="1"/>
    <col min="4" max="4" width="12" customWidth="1"/>
    <col min="5" max="5" width="18" customWidth="1"/>
    <col min="6" max="6" width="10" customWidth="1"/>
    <col min="7" max="7" width="14" customWidth="1"/>
    <col min="8" max="8" width="12" style="8" customWidth="1"/>
    <col min="9" max="9" width="11.5546875" style="8" customWidth="1"/>
    <col min="10" max="10" width="14" style="7" customWidth="1"/>
    <col min="11" max="11" width="25.109375" bestFit="1" customWidth="1"/>
    <col min="12" max="12" width="10.5546875" style="7" customWidth="1"/>
    <col min="13" max="13" width="42" customWidth="1"/>
    <col min="14" max="20" width="11" style="7" customWidth="1"/>
    <col min="21" max="21" width="26.6640625" customWidth="1"/>
  </cols>
  <sheetData>
    <row r="1" spans="1:27" s="1" customFormat="1" ht="43.2" customHeight="1" x14ac:dyDescent="0.3">
      <c r="A1" s="15" t="s">
        <v>8</v>
      </c>
      <c r="B1" s="15" t="s">
        <v>9</v>
      </c>
      <c r="C1" s="15" t="s">
        <v>10</v>
      </c>
      <c r="D1" s="15" t="s">
        <v>11</v>
      </c>
      <c r="E1" s="15" t="s">
        <v>12</v>
      </c>
      <c r="F1" s="15" t="s">
        <v>13</v>
      </c>
      <c r="G1" s="15" t="s">
        <v>14</v>
      </c>
      <c r="H1" s="15" t="s">
        <v>15</v>
      </c>
      <c r="I1" s="15" t="s">
        <v>16</v>
      </c>
      <c r="J1" s="15" t="s">
        <v>17</v>
      </c>
      <c r="K1" s="15" t="s">
        <v>209</v>
      </c>
      <c r="L1" s="15" t="s">
        <v>210</v>
      </c>
      <c r="M1" s="15" t="s">
        <v>18</v>
      </c>
      <c r="N1" s="15" t="str">
        <f ca="1">UPPER(TEXT(TODAY(),"jjjj"))&amp;CHAR(10)&amp;TEXT(TODAY(),"jj-mmm")</f>
        <v>JEUDI
12-févr</v>
      </c>
      <c r="O1" s="15" t="str">
        <f ca="1">UPPER(TEXT(TODAY()+1,"jjjj"))&amp;CHAR(10)&amp;TEXT(TODAY()+1,"jj-mmm")</f>
        <v>VENDREDI
13-févr</v>
      </c>
      <c r="P1" s="15" t="str">
        <f ca="1">UPPER(TEXT(TODAY()+2,"jjjj"))&amp;CHAR(10)&amp;TEXT(TODAY()+2,"jj-mmm")</f>
        <v>SAMEDI
14-févr</v>
      </c>
      <c r="Q1" s="15" t="str">
        <f ca="1">UPPER(TEXT(TODAY()+3,"jjjj"))&amp;CHAR(10)&amp;TEXT(TODAY()+3,"jj-mmm")</f>
        <v>DIMANCHE
15-févr</v>
      </c>
      <c r="R1" s="15" t="str">
        <f ca="1">UPPER(TEXT(TODAY()+4,"jjjj"))&amp;CHAR(10)&amp;TEXT(TODAY()+4,"jj-mmm")</f>
        <v>LUNDI
16-févr</v>
      </c>
      <c r="S1" s="15" t="str">
        <f ca="1">UPPER(TEXT(TODAY()+5,"jjjj"))&amp;CHAR(10)&amp;TEXT(TODAY()+5,"jj-mmm")</f>
        <v>MARDI
17-févr</v>
      </c>
      <c r="T1" s="15" t="str">
        <f ca="1">UPPER(TEXT(TODAY()+6,"jjjj"))&amp;CHAR(10)&amp;TEXT(TODAY()+6,"jj-mmm")</f>
        <v>MERCREDI
18-févr</v>
      </c>
      <c r="U1" s="15" t="s">
        <v>19</v>
      </c>
      <c r="Z1" s="1" t="s">
        <v>9</v>
      </c>
      <c r="AA1" s="1" t="s">
        <v>213</v>
      </c>
    </row>
    <row r="2" spans="1:27" x14ac:dyDescent="0.3">
      <c r="A2" s="9" t="s">
        <v>20</v>
      </c>
      <c r="B2" s="9" t="s">
        <v>21</v>
      </c>
      <c r="C2" s="9" t="s">
        <v>22</v>
      </c>
      <c r="D2" s="9" t="s">
        <v>23</v>
      </c>
      <c r="E2" s="9" t="s">
        <v>24</v>
      </c>
      <c r="F2" s="9" t="s">
        <v>25</v>
      </c>
      <c r="G2" s="9" t="s">
        <v>26</v>
      </c>
      <c r="H2" s="10" t="s">
        <v>27</v>
      </c>
      <c r="I2" s="10" t="s">
        <v>28</v>
      </c>
      <c r="J2" s="11" t="s">
        <v>29</v>
      </c>
      <c r="K2" s="9" t="str">
        <f t="shared" ref="K2:K34" si="0">IFERROR(_xlfn.XLOOKUP(B2,$Z$2:$Z$15,$AA$2:$AA$15),"")</f>
        <v>Floraison : Juin–Juillet</v>
      </c>
      <c r="L2" s="11">
        <v>-10</v>
      </c>
      <c r="M2" s="9" t="str">
        <f ca="1">IF(COUNTIF(N2:T2,"OK")=0,
"Attendre : pas de fenêtre OK sur 7 jours",
"OK dès "&amp;LEFT(INDEX($N$1:$T$1,MATCH("OK",N2:T2,0)),FIND(CHAR(10),INDEX($N$1:$T$1,MATCH("OK",N2:T2,0)))-1)&amp;" "&amp;MID(INDEX($N$1:$T$1,MATCH("OK",N2:T2,0)),FIND(CHAR(10),INDEX($N$1:$T$1,MATCH("OK",N2:T2,0)))+1,99)
)</f>
        <v>OK dès JEUDI 12-févr</v>
      </c>
      <c r="N2" s="11" t="str">
        <f>IF($L2="","",IFERROR(IF(_xlfn.XLOOKUP(0,Meteo7J[Jour],Meteo7J[Tmin])&gt;=$L2,"OK","KO"),""))</f>
        <v>OK</v>
      </c>
      <c r="O2" s="11" t="str">
        <f>IF($L2="","",IFERROR(IF(_xlfn.XLOOKUP(1,Meteo7J[Jour],Meteo7J[Tmin])&gt;=$L2,"OK","KO"),""))</f>
        <v>OK</v>
      </c>
      <c r="P2" s="11" t="str">
        <f>IF($L2="","",IFERROR(IF(_xlfn.XLOOKUP(2,Meteo7J[Jour],Meteo7J[Tmin])&gt;=$L2,"OK","KO"),""))</f>
        <v>OK</v>
      </c>
      <c r="Q2" s="11" t="str">
        <f>IF($L2="","",IFERROR(IF(_xlfn.XLOOKUP(3,Meteo7J[Jour],Meteo7J[Tmin])&gt;=$L2,"OK","KO"),""))</f>
        <v>OK</v>
      </c>
      <c r="R2" s="11" t="str">
        <f>IF($L2="","",IFERROR(IF(_xlfn.XLOOKUP(4,Meteo7J[Jour],Meteo7J[Tmin])&gt;=$L2,"OK","KO"),""))</f>
        <v>OK</v>
      </c>
      <c r="S2" s="11" t="str">
        <f>IF($L2="","",IFERROR(IF(_xlfn.XLOOKUP(5,Meteo7J[Jour],Meteo7J[Tmin])&gt;=$L2,"OK","KO"),""))</f>
        <v>OK</v>
      </c>
      <c r="T2" s="11" t="str">
        <f>IF($L2="","",IFERROR(IF(_xlfn.XLOOKUP(6,Meteo7J[Jour],Meteo7J[Tmin])&gt;=$L2,"OK","KO"),""))</f>
        <v>OK</v>
      </c>
      <c r="U2" s="9"/>
      <c r="Z2" t="s">
        <v>21</v>
      </c>
      <c r="AA2" t="s">
        <v>214</v>
      </c>
    </row>
    <row r="3" spans="1:27" x14ac:dyDescent="0.3">
      <c r="A3" s="9" t="s">
        <v>30</v>
      </c>
      <c r="B3" s="9" t="s">
        <v>21</v>
      </c>
      <c r="C3" s="9" t="s">
        <v>22</v>
      </c>
      <c r="D3" s="9" t="s">
        <v>23</v>
      </c>
      <c r="E3" s="9" t="s">
        <v>24</v>
      </c>
      <c r="F3" s="9" t="s">
        <v>31</v>
      </c>
      <c r="G3" s="9" t="s">
        <v>26</v>
      </c>
      <c r="H3" s="10" t="s">
        <v>27</v>
      </c>
      <c r="I3" s="10" t="s">
        <v>28</v>
      </c>
      <c r="J3" s="11" t="s">
        <v>29</v>
      </c>
      <c r="K3" s="9" t="str">
        <f t="shared" si="0"/>
        <v>Floraison : Juin–Juillet</v>
      </c>
      <c r="L3" s="11">
        <v>-10</v>
      </c>
      <c r="M3" s="9" t="str">
        <f t="shared" ref="M3:M66" ca="1" si="1">IF(COUNTIF(N3:T3,"OK")=0,
"Attendre : pas de fenêtre OK sur 7 jours",
"OK dès "&amp;LEFT(INDEX($N$1:$T$1,MATCH("OK",N3:T3,0)),FIND(CHAR(10),INDEX($N$1:$T$1,MATCH("OK",N3:T3,0)))-1)&amp;" "&amp;MID(INDEX($N$1:$T$1,MATCH("OK",N3:T3,0)),FIND(CHAR(10),INDEX($N$1:$T$1,MATCH("OK",N3:T3,0)))+1,99)
)</f>
        <v>OK dès JEUDI 12-févr</v>
      </c>
      <c r="N3" s="11" t="str">
        <f>IF($L3="","",IFERROR(IF(_xlfn.XLOOKUP(0,Meteo7J[Jour],Meteo7J[Tmin])&gt;=$L3,"OK","KO"),""))</f>
        <v>OK</v>
      </c>
      <c r="O3" s="11" t="str">
        <f>IF($L3="","",IFERROR(IF(_xlfn.XLOOKUP(1,Meteo7J[Jour],Meteo7J[Tmin])&gt;=$L3,"OK","KO"),""))</f>
        <v>OK</v>
      </c>
      <c r="P3" s="11" t="str">
        <f>IF($L3="","",IFERROR(IF(_xlfn.XLOOKUP(2,Meteo7J[Jour],Meteo7J[Tmin])&gt;=$L3,"OK","KO"),""))</f>
        <v>OK</v>
      </c>
      <c r="Q3" s="11" t="str">
        <f>IF($L3="","",IFERROR(IF(_xlfn.XLOOKUP(3,Meteo7J[Jour],Meteo7J[Tmin])&gt;=$L3,"OK","KO"),""))</f>
        <v>OK</v>
      </c>
      <c r="R3" s="11" t="str">
        <f>IF($L3="","",IFERROR(IF(_xlfn.XLOOKUP(4,Meteo7J[Jour],Meteo7J[Tmin])&gt;=$L3,"OK","KO"),""))</f>
        <v>OK</v>
      </c>
      <c r="S3" s="11" t="str">
        <f>IF($L3="","",IFERROR(IF(_xlfn.XLOOKUP(5,Meteo7J[Jour],Meteo7J[Tmin])&gt;=$L3,"OK","KO"),""))</f>
        <v>OK</v>
      </c>
      <c r="T3" s="11" t="str">
        <f>IF($L3="","",IFERROR(IF(_xlfn.XLOOKUP(6,Meteo7J[Jour],Meteo7J[Tmin])&gt;=$L3,"OK","KO"),""))</f>
        <v>OK</v>
      </c>
      <c r="U3" s="9"/>
      <c r="Z3" t="s">
        <v>35</v>
      </c>
      <c r="AA3" t="s">
        <v>215</v>
      </c>
    </row>
    <row r="4" spans="1:27" x14ac:dyDescent="0.3">
      <c r="A4" s="9" t="s">
        <v>32</v>
      </c>
      <c r="B4" s="9" t="s">
        <v>21</v>
      </c>
      <c r="C4" s="9" t="s">
        <v>22</v>
      </c>
      <c r="D4" s="9" t="s">
        <v>23</v>
      </c>
      <c r="E4" s="9" t="s">
        <v>24</v>
      </c>
      <c r="F4" s="9" t="s">
        <v>33</v>
      </c>
      <c r="G4" s="9" t="s">
        <v>26</v>
      </c>
      <c r="H4" s="10" t="s">
        <v>27</v>
      </c>
      <c r="I4" s="10" t="s">
        <v>28</v>
      </c>
      <c r="J4" s="11" t="s">
        <v>29</v>
      </c>
      <c r="K4" s="9" t="str">
        <f t="shared" si="0"/>
        <v>Floraison : Juin–Juillet</v>
      </c>
      <c r="L4" s="11">
        <v>-10</v>
      </c>
      <c r="M4" s="9" t="str">
        <f t="shared" ca="1" si="1"/>
        <v>OK dès JEUDI 12-févr</v>
      </c>
      <c r="N4" s="11" t="str">
        <f>IF($L4="","",IFERROR(IF(_xlfn.XLOOKUP(0,Meteo7J[Jour],Meteo7J[Tmin])&gt;=$L4,"OK","KO"),""))</f>
        <v>OK</v>
      </c>
      <c r="O4" s="11" t="str">
        <f>IF($L4="","",IFERROR(IF(_xlfn.XLOOKUP(1,Meteo7J[Jour],Meteo7J[Tmin])&gt;=$L4,"OK","KO"),""))</f>
        <v>OK</v>
      </c>
      <c r="P4" s="11" t="str">
        <f>IF($L4="","",IFERROR(IF(_xlfn.XLOOKUP(2,Meteo7J[Jour],Meteo7J[Tmin])&gt;=$L4,"OK","KO"),""))</f>
        <v>OK</v>
      </c>
      <c r="Q4" s="11" t="str">
        <f>IF($L4="","",IFERROR(IF(_xlfn.XLOOKUP(3,Meteo7J[Jour],Meteo7J[Tmin])&gt;=$L4,"OK","KO"),""))</f>
        <v>OK</v>
      </c>
      <c r="R4" s="11" t="str">
        <f>IF($L4="","",IFERROR(IF(_xlfn.XLOOKUP(4,Meteo7J[Jour],Meteo7J[Tmin])&gt;=$L4,"OK","KO"),""))</f>
        <v>OK</v>
      </c>
      <c r="S4" s="11" t="str">
        <f>IF($L4="","",IFERROR(IF(_xlfn.XLOOKUP(5,Meteo7J[Jour],Meteo7J[Tmin])&gt;=$L4,"OK","KO"),""))</f>
        <v>OK</v>
      </c>
      <c r="T4" s="11" t="str">
        <f>IF($L4="","",IFERROR(IF(_xlfn.XLOOKUP(6,Meteo7J[Jour],Meteo7J[Tmin])&gt;=$L4,"OK","KO"),""))</f>
        <v>OK</v>
      </c>
      <c r="U4" s="9"/>
      <c r="Z4" t="s">
        <v>41</v>
      </c>
      <c r="AA4" t="s">
        <v>216</v>
      </c>
    </row>
    <row r="5" spans="1:27" x14ac:dyDescent="0.3">
      <c r="A5" s="12" t="s">
        <v>34</v>
      </c>
      <c r="B5" s="12" t="s">
        <v>35</v>
      </c>
      <c r="C5" s="12" t="s">
        <v>36</v>
      </c>
      <c r="D5" s="12" t="s">
        <v>23</v>
      </c>
      <c r="E5" s="12" t="s">
        <v>24</v>
      </c>
      <c r="F5" s="12" t="s">
        <v>25</v>
      </c>
      <c r="G5" s="12" t="s">
        <v>26</v>
      </c>
      <c r="H5" s="13" t="s">
        <v>37</v>
      </c>
      <c r="I5" s="13" t="s">
        <v>28</v>
      </c>
      <c r="J5" s="14" t="s">
        <v>29</v>
      </c>
      <c r="K5" s="13" t="str">
        <f t="shared" si="0"/>
        <v>Floraison : Mai–Oct</v>
      </c>
      <c r="L5" s="14">
        <v>-15</v>
      </c>
      <c r="M5" s="13" t="str">
        <f t="shared" ca="1" si="1"/>
        <v>OK dès JEUDI 12-févr</v>
      </c>
      <c r="N5" s="14" t="str">
        <f>IF($L5="","",IFERROR(IF(_xlfn.XLOOKUP(0,Meteo7J[Jour],Meteo7J[Tmin])&gt;=$L5,"OK","KO"),""))</f>
        <v>OK</v>
      </c>
      <c r="O5" s="14" t="str">
        <f>IF($L5="","",IFERROR(IF(_xlfn.XLOOKUP(1,Meteo7J[Jour],Meteo7J[Tmin])&gt;=$L5,"OK","KO"),""))</f>
        <v>OK</v>
      </c>
      <c r="P5" s="14" t="str">
        <f>IF($L5="","",IFERROR(IF(_xlfn.XLOOKUP(2,Meteo7J[Jour],Meteo7J[Tmin])&gt;=$L5,"OK","KO"),""))</f>
        <v>OK</v>
      </c>
      <c r="Q5" s="14" t="str">
        <f>IF($L5="","",IFERROR(IF(_xlfn.XLOOKUP(3,Meteo7J[Jour],Meteo7J[Tmin])&gt;=$L5,"OK","KO"),""))</f>
        <v>OK</v>
      </c>
      <c r="R5" s="14" t="str">
        <f>IF($L5="","",IFERROR(IF(_xlfn.XLOOKUP(4,Meteo7J[Jour],Meteo7J[Tmin])&gt;=$L5,"OK","KO"),""))</f>
        <v>OK</v>
      </c>
      <c r="S5" s="14" t="str">
        <f>IF($L5="","",IFERROR(IF(_xlfn.XLOOKUP(5,Meteo7J[Jour],Meteo7J[Tmin])&gt;=$L5,"OK","KO"),""))</f>
        <v>OK</v>
      </c>
      <c r="T5" s="14" t="str">
        <f>IF($L5="","",IFERROR(IF(_xlfn.XLOOKUP(6,Meteo7J[Jour],Meteo7J[Tmin])&gt;=$L5,"OK","KO"),""))</f>
        <v>OK</v>
      </c>
      <c r="U5" s="12"/>
      <c r="Z5" t="s">
        <v>50</v>
      </c>
      <c r="AA5" t="s">
        <v>217</v>
      </c>
    </row>
    <row r="6" spans="1:27" x14ac:dyDescent="0.3">
      <c r="A6" s="12" t="s">
        <v>38</v>
      </c>
      <c r="B6" s="12" t="s">
        <v>35</v>
      </c>
      <c r="C6" s="12" t="s">
        <v>36</v>
      </c>
      <c r="D6" s="12" t="s">
        <v>23</v>
      </c>
      <c r="E6" s="12" t="s">
        <v>24</v>
      </c>
      <c r="F6" s="12" t="s">
        <v>31</v>
      </c>
      <c r="G6" s="12" t="s">
        <v>26</v>
      </c>
      <c r="H6" s="13" t="s">
        <v>37</v>
      </c>
      <c r="I6" s="13" t="s">
        <v>28</v>
      </c>
      <c r="J6" s="14" t="s">
        <v>29</v>
      </c>
      <c r="K6" s="13" t="str">
        <f t="shared" si="0"/>
        <v>Floraison : Mai–Oct</v>
      </c>
      <c r="L6" s="14">
        <v>-15</v>
      </c>
      <c r="M6" s="13" t="str">
        <f t="shared" ca="1" si="1"/>
        <v>OK dès JEUDI 12-févr</v>
      </c>
      <c r="N6" s="14" t="str">
        <f>IF($L6="","",IFERROR(IF(_xlfn.XLOOKUP(0,Meteo7J[Jour],Meteo7J[Tmin])&gt;=$L6,"OK","KO"),""))</f>
        <v>OK</v>
      </c>
      <c r="O6" s="14" t="str">
        <f>IF($L6="","",IFERROR(IF(_xlfn.XLOOKUP(1,Meteo7J[Jour],Meteo7J[Tmin])&gt;=$L6,"OK","KO"),""))</f>
        <v>OK</v>
      </c>
      <c r="P6" s="14" t="str">
        <f>IF($L6="","",IFERROR(IF(_xlfn.XLOOKUP(2,Meteo7J[Jour],Meteo7J[Tmin])&gt;=$L6,"OK","KO"),""))</f>
        <v>OK</v>
      </c>
      <c r="Q6" s="14" t="str">
        <f>IF($L6="","",IFERROR(IF(_xlfn.XLOOKUP(3,Meteo7J[Jour],Meteo7J[Tmin])&gt;=$L6,"OK","KO"),""))</f>
        <v>OK</v>
      </c>
      <c r="R6" s="14" t="str">
        <f>IF($L6="","",IFERROR(IF(_xlfn.XLOOKUP(4,Meteo7J[Jour],Meteo7J[Tmin])&gt;=$L6,"OK","KO"),""))</f>
        <v>OK</v>
      </c>
      <c r="S6" s="14" t="str">
        <f>IF($L6="","",IFERROR(IF(_xlfn.XLOOKUP(5,Meteo7J[Jour],Meteo7J[Tmin])&gt;=$L6,"OK","KO"),""))</f>
        <v>OK</v>
      </c>
      <c r="T6" s="14" t="str">
        <f>IF($L6="","",IFERROR(IF(_xlfn.XLOOKUP(6,Meteo7J[Jour],Meteo7J[Tmin])&gt;=$L6,"OK","KO"),""))</f>
        <v>OK</v>
      </c>
      <c r="U6" s="12"/>
      <c r="Z6" t="s">
        <v>56</v>
      </c>
      <c r="AA6" t="s">
        <v>215</v>
      </c>
    </row>
    <row r="7" spans="1:27" x14ac:dyDescent="0.3">
      <c r="A7" s="12" t="s">
        <v>39</v>
      </c>
      <c r="B7" s="12" t="s">
        <v>35</v>
      </c>
      <c r="C7" s="12" t="s">
        <v>36</v>
      </c>
      <c r="D7" s="12" t="s">
        <v>23</v>
      </c>
      <c r="E7" s="12" t="s">
        <v>24</v>
      </c>
      <c r="F7" s="12" t="s">
        <v>33</v>
      </c>
      <c r="G7" s="12" t="s">
        <v>26</v>
      </c>
      <c r="H7" s="13" t="s">
        <v>37</v>
      </c>
      <c r="I7" s="13" t="s">
        <v>28</v>
      </c>
      <c r="J7" s="14" t="s">
        <v>29</v>
      </c>
      <c r="K7" s="13" t="str">
        <f t="shared" si="0"/>
        <v>Floraison : Mai–Oct</v>
      </c>
      <c r="L7" s="14">
        <v>-15</v>
      </c>
      <c r="M7" s="13" t="str">
        <f t="shared" ca="1" si="1"/>
        <v>OK dès JEUDI 12-févr</v>
      </c>
      <c r="N7" s="14" t="str">
        <f>IF($L7="","",IFERROR(IF(_xlfn.XLOOKUP(0,Meteo7J[Jour],Meteo7J[Tmin])&gt;=$L7,"OK","KO"),""))</f>
        <v>OK</v>
      </c>
      <c r="O7" s="14" t="str">
        <f>IF($L7="","",IFERROR(IF(_xlfn.XLOOKUP(1,Meteo7J[Jour],Meteo7J[Tmin])&gt;=$L7,"OK","KO"),""))</f>
        <v>OK</v>
      </c>
      <c r="P7" s="14" t="str">
        <f>IF($L7="","",IFERROR(IF(_xlfn.XLOOKUP(2,Meteo7J[Jour],Meteo7J[Tmin])&gt;=$L7,"OK","KO"),""))</f>
        <v>OK</v>
      </c>
      <c r="Q7" s="14" t="str">
        <f>IF($L7="","",IFERROR(IF(_xlfn.XLOOKUP(3,Meteo7J[Jour],Meteo7J[Tmin])&gt;=$L7,"OK","KO"),""))</f>
        <v>OK</v>
      </c>
      <c r="R7" s="14" t="str">
        <f>IF($L7="","",IFERROR(IF(_xlfn.XLOOKUP(4,Meteo7J[Jour],Meteo7J[Tmin])&gt;=$L7,"OK","KO"),""))</f>
        <v>OK</v>
      </c>
      <c r="S7" s="14" t="str">
        <f>IF($L7="","",IFERROR(IF(_xlfn.XLOOKUP(5,Meteo7J[Jour],Meteo7J[Tmin])&gt;=$L7,"OK","KO"),""))</f>
        <v>OK</v>
      </c>
      <c r="T7" s="14" t="str">
        <f>IF($L7="","",IFERROR(IF(_xlfn.XLOOKUP(6,Meteo7J[Jour],Meteo7J[Tmin])&gt;=$L7,"OK","KO"),""))</f>
        <v>OK</v>
      </c>
      <c r="U7" s="12"/>
      <c r="Z7" t="s">
        <v>61</v>
      </c>
      <c r="AA7" t="s">
        <v>218</v>
      </c>
    </row>
    <row r="8" spans="1:27" x14ac:dyDescent="0.3">
      <c r="A8" s="9" t="s">
        <v>40</v>
      </c>
      <c r="B8" s="9" t="s">
        <v>41</v>
      </c>
      <c r="C8" s="9" t="s">
        <v>42</v>
      </c>
      <c r="D8" s="9" t="s">
        <v>23</v>
      </c>
      <c r="E8" s="9" t="s">
        <v>43</v>
      </c>
      <c r="F8" s="9" t="s">
        <v>25</v>
      </c>
      <c r="G8" s="9" t="s">
        <v>44</v>
      </c>
      <c r="H8" s="10" t="s">
        <v>45</v>
      </c>
      <c r="I8" s="10" t="s">
        <v>46</v>
      </c>
      <c r="J8" s="11" t="s">
        <v>29</v>
      </c>
      <c r="K8" s="9" t="str">
        <f t="shared" si="0"/>
        <v>Floraison : Juin–Oct</v>
      </c>
      <c r="L8" s="11">
        <v>-12</v>
      </c>
      <c r="M8" s="9" t="str">
        <f t="shared" ca="1" si="1"/>
        <v>OK dès JEUDI 12-févr</v>
      </c>
      <c r="N8" s="11" t="str">
        <f>IF($L8="","",IFERROR(IF(_xlfn.XLOOKUP(0,Meteo7J[Jour],Meteo7J[Tmin])&gt;=$L8,"OK","KO"),""))</f>
        <v>OK</v>
      </c>
      <c r="O8" s="11" t="str">
        <f>IF($L8="","",IFERROR(IF(_xlfn.XLOOKUP(1,Meteo7J[Jour],Meteo7J[Tmin])&gt;=$L8,"OK","KO"),""))</f>
        <v>OK</v>
      </c>
      <c r="P8" s="11" t="str">
        <f>IF($L8="","",IFERROR(IF(_xlfn.XLOOKUP(2,Meteo7J[Jour],Meteo7J[Tmin])&gt;=$L8,"OK","KO"),""))</f>
        <v>OK</v>
      </c>
      <c r="Q8" s="11" t="str">
        <f>IF($L8="","",IFERROR(IF(_xlfn.XLOOKUP(3,Meteo7J[Jour],Meteo7J[Tmin])&gt;=$L8,"OK","KO"),""))</f>
        <v>OK</v>
      </c>
      <c r="R8" s="11" t="str">
        <f>IF($L8="","",IFERROR(IF(_xlfn.XLOOKUP(4,Meteo7J[Jour],Meteo7J[Tmin])&gt;=$L8,"OK","KO"),""))</f>
        <v>OK</v>
      </c>
      <c r="S8" s="11" t="str">
        <f>IF($L8="","",IFERROR(IF(_xlfn.XLOOKUP(5,Meteo7J[Jour],Meteo7J[Tmin])&gt;=$L8,"OK","KO"),""))</f>
        <v>OK</v>
      </c>
      <c r="T8" s="11" t="str">
        <f>IF($L8="","",IFERROR(IF(_xlfn.XLOOKUP(6,Meteo7J[Jour],Meteo7J[Tmin])&gt;=$L8,"OK","KO"),""))</f>
        <v>OK</v>
      </c>
      <c r="U8" s="9"/>
      <c r="Z8" t="s">
        <v>66</v>
      </c>
      <c r="AA8" t="s">
        <v>219</v>
      </c>
    </row>
    <row r="9" spans="1:27" x14ac:dyDescent="0.3">
      <c r="A9" s="9" t="s">
        <v>47</v>
      </c>
      <c r="B9" s="9" t="s">
        <v>41</v>
      </c>
      <c r="C9" s="9" t="s">
        <v>42</v>
      </c>
      <c r="D9" s="9" t="s">
        <v>23</v>
      </c>
      <c r="E9" s="9" t="s">
        <v>43</v>
      </c>
      <c r="F9" s="9" t="s">
        <v>31</v>
      </c>
      <c r="G9" s="9" t="s">
        <v>44</v>
      </c>
      <c r="H9" s="10" t="s">
        <v>45</v>
      </c>
      <c r="I9" s="10" t="s">
        <v>46</v>
      </c>
      <c r="J9" s="11" t="s">
        <v>29</v>
      </c>
      <c r="K9" s="9" t="str">
        <f t="shared" si="0"/>
        <v>Floraison : Juin–Oct</v>
      </c>
      <c r="L9" s="11">
        <v>-12</v>
      </c>
      <c r="M9" s="9" t="str">
        <f t="shared" ca="1" si="1"/>
        <v>OK dès JEUDI 12-févr</v>
      </c>
      <c r="N9" s="11" t="str">
        <f>IF($L9="","",IFERROR(IF(_xlfn.XLOOKUP(0,Meteo7J[Jour],Meteo7J[Tmin])&gt;=$L9,"OK","KO"),""))</f>
        <v>OK</v>
      </c>
      <c r="O9" s="11" t="str">
        <f>IF($L9="","",IFERROR(IF(_xlfn.XLOOKUP(1,Meteo7J[Jour],Meteo7J[Tmin])&gt;=$L9,"OK","KO"),""))</f>
        <v>OK</v>
      </c>
      <c r="P9" s="11" t="str">
        <f>IF($L9="","",IFERROR(IF(_xlfn.XLOOKUP(2,Meteo7J[Jour],Meteo7J[Tmin])&gt;=$L9,"OK","KO"),""))</f>
        <v>OK</v>
      </c>
      <c r="Q9" s="11" t="str">
        <f>IF($L9="","",IFERROR(IF(_xlfn.XLOOKUP(3,Meteo7J[Jour],Meteo7J[Tmin])&gt;=$L9,"OK","KO"),""))</f>
        <v>OK</v>
      </c>
      <c r="R9" s="11" t="str">
        <f>IF($L9="","",IFERROR(IF(_xlfn.XLOOKUP(4,Meteo7J[Jour],Meteo7J[Tmin])&gt;=$L9,"OK","KO"),""))</f>
        <v>OK</v>
      </c>
      <c r="S9" s="11" t="str">
        <f>IF($L9="","",IFERROR(IF(_xlfn.XLOOKUP(5,Meteo7J[Jour],Meteo7J[Tmin])&gt;=$L9,"OK","KO"),""))</f>
        <v>OK</v>
      </c>
      <c r="T9" s="11" t="str">
        <f>IF($L9="","",IFERROR(IF(_xlfn.XLOOKUP(6,Meteo7J[Jour],Meteo7J[Tmin])&gt;=$L9,"OK","KO"),""))</f>
        <v>OK</v>
      </c>
      <c r="U9" s="9"/>
      <c r="Z9" t="s">
        <v>71</v>
      </c>
      <c r="AA9" t="s">
        <v>220</v>
      </c>
    </row>
    <row r="10" spans="1:27" x14ac:dyDescent="0.3">
      <c r="A10" s="9" t="s">
        <v>48</v>
      </c>
      <c r="B10" s="9" t="s">
        <v>41</v>
      </c>
      <c r="C10" s="9" t="s">
        <v>42</v>
      </c>
      <c r="D10" s="9" t="s">
        <v>23</v>
      </c>
      <c r="E10" s="9" t="s">
        <v>43</v>
      </c>
      <c r="F10" s="9" t="s">
        <v>33</v>
      </c>
      <c r="G10" s="9" t="s">
        <v>44</v>
      </c>
      <c r="H10" s="10" t="s">
        <v>45</v>
      </c>
      <c r="I10" s="10" t="s">
        <v>46</v>
      </c>
      <c r="J10" s="11" t="s">
        <v>29</v>
      </c>
      <c r="K10" s="9" t="str">
        <f t="shared" si="0"/>
        <v>Floraison : Juin–Oct</v>
      </c>
      <c r="L10" s="11">
        <v>-12</v>
      </c>
      <c r="M10" s="9" t="str">
        <f t="shared" ca="1" si="1"/>
        <v>OK dès JEUDI 12-févr</v>
      </c>
      <c r="N10" s="11" t="str">
        <f>IF($L10="","",IFERROR(IF(_xlfn.XLOOKUP(0,Meteo7J[Jour],Meteo7J[Tmin])&gt;=$L10,"OK","KO"),""))</f>
        <v>OK</v>
      </c>
      <c r="O10" s="11" t="str">
        <f>IF($L10="","",IFERROR(IF(_xlfn.XLOOKUP(1,Meteo7J[Jour],Meteo7J[Tmin])&gt;=$L10,"OK","KO"),""))</f>
        <v>OK</v>
      </c>
      <c r="P10" s="11" t="str">
        <f>IF($L10="","",IFERROR(IF(_xlfn.XLOOKUP(2,Meteo7J[Jour],Meteo7J[Tmin])&gt;=$L10,"OK","KO"),""))</f>
        <v>OK</v>
      </c>
      <c r="Q10" s="11" t="str">
        <f>IF($L10="","",IFERROR(IF(_xlfn.XLOOKUP(3,Meteo7J[Jour],Meteo7J[Tmin])&gt;=$L10,"OK","KO"),""))</f>
        <v>OK</v>
      </c>
      <c r="R10" s="11" t="str">
        <f>IF($L10="","",IFERROR(IF(_xlfn.XLOOKUP(4,Meteo7J[Jour],Meteo7J[Tmin])&gt;=$L10,"OK","KO"),""))</f>
        <v>OK</v>
      </c>
      <c r="S10" s="11" t="str">
        <f>IF($L10="","",IFERROR(IF(_xlfn.XLOOKUP(5,Meteo7J[Jour],Meteo7J[Tmin])&gt;=$L10,"OK","KO"),""))</f>
        <v>OK</v>
      </c>
      <c r="T10" s="11" t="str">
        <f>IF($L10="","",IFERROR(IF(_xlfn.XLOOKUP(6,Meteo7J[Jour],Meteo7J[Tmin])&gt;=$L10,"OK","KO"),""))</f>
        <v>OK</v>
      </c>
      <c r="U10" s="9"/>
      <c r="Z10" t="s">
        <v>76</v>
      </c>
      <c r="AA10" t="s">
        <v>215</v>
      </c>
    </row>
    <row r="11" spans="1:27" x14ac:dyDescent="0.3">
      <c r="A11" s="12" t="s">
        <v>49</v>
      </c>
      <c r="B11" s="12" t="s">
        <v>50</v>
      </c>
      <c r="C11" s="12" t="s">
        <v>51</v>
      </c>
      <c r="D11" s="12" t="s">
        <v>23</v>
      </c>
      <c r="E11" s="12" t="s">
        <v>24</v>
      </c>
      <c r="F11" s="12" t="s">
        <v>25</v>
      </c>
      <c r="G11" s="12" t="s">
        <v>44</v>
      </c>
      <c r="H11" s="13" t="s">
        <v>37</v>
      </c>
      <c r="I11" s="13" t="s">
        <v>52</v>
      </c>
      <c r="J11" s="14" t="s">
        <v>29</v>
      </c>
      <c r="K11" s="13" t="str">
        <f t="shared" si="0"/>
        <v>Floraison : Juin–Août</v>
      </c>
      <c r="L11" s="14">
        <v>-15</v>
      </c>
      <c r="M11" s="13" t="str">
        <f t="shared" ca="1" si="1"/>
        <v>OK dès JEUDI 12-févr</v>
      </c>
      <c r="N11" s="14" t="str">
        <f>IF($L11="","",IFERROR(IF(_xlfn.XLOOKUP(0,Meteo7J[Jour],Meteo7J[Tmin])&gt;=$L11,"OK","KO"),""))</f>
        <v>OK</v>
      </c>
      <c r="O11" s="14" t="str">
        <f>IF($L11="","",IFERROR(IF(_xlfn.XLOOKUP(1,Meteo7J[Jour],Meteo7J[Tmin])&gt;=$L11,"OK","KO"),""))</f>
        <v>OK</v>
      </c>
      <c r="P11" s="14" t="str">
        <f>IF($L11="","",IFERROR(IF(_xlfn.XLOOKUP(2,Meteo7J[Jour],Meteo7J[Tmin])&gt;=$L11,"OK","KO"),""))</f>
        <v>OK</v>
      </c>
      <c r="Q11" s="14" t="str">
        <f>IF($L11="","",IFERROR(IF(_xlfn.XLOOKUP(3,Meteo7J[Jour],Meteo7J[Tmin])&gt;=$L11,"OK","KO"),""))</f>
        <v>OK</v>
      </c>
      <c r="R11" s="14" t="str">
        <f>IF($L11="","",IFERROR(IF(_xlfn.XLOOKUP(4,Meteo7J[Jour],Meteo7J[Tmin])&gt;=$L11,"OK","KO"),""))</f>
        <v>OK</v>
      </c>
      <c r="S11" s="14" t="str">
        <f>IF($L11="","",IFERROR(IF(_xlfn.XLOOKUP(5,Meteo7J[Jour],Meteo7J[Tmin])&gt;=$L11,"OK","KO"),""))</f>
        <v>OK</v>
      </c>
      <c r="T11" s="14" t="str">
        <f>IF($L11="","",IFERROR(IF(_xlfn.XLOOKUP(6,Meteo7J[Jour],Meteo7J[Tmin])&gt;=$L11,"OK","KO"),""))</f>
        <v>OK</v>
      </c>
      <c r="U11" s="12"/>
      <c r="Z11" t="s">
        <v>81</v>
      </c>
      <c r="AA11" t="s">
        <v>220</v>
      </c>
    </row>
    <row r="12" spans="1:27" x14ac:dyDescent="0.3">
      <c r="A12" s="12" t="s">
        <v>53</v>
      </c>
      <c r="B12" s="12" t="s">
        <v>50</v>
      </c>
      <c r="C12" s="12" t="s">
        <v>51</v>
      </c>
      <c r="D12" s="12" t="s">
        <v>23</v>
      </c>
      <c r="E12" s="12" t="s">
        <v>24</v>
      </c>
      <c r="F12" s="12" t="s">
        <v>31</v>
      </c>
      <c r="G12" s="12" t="s">
        <v>44</v>
      </c>
      <c r="H12" s="13" t="s">
        <v>37</v>
      </c>
      <c r="I12" s="13" t="s">
        <v>52</v>
      </c>
      <c r="J12" s="14" t="s">
        <v>29</v>
      </c>
      <c r="K12" s="13" t="str">
        <f t="shared" si="0"/>
        <v>Floraison : Juin–Août</v>
      </c>
      <c r="L12" s="14">
        <v>-15</v>
      </c>
      <c r="M12" s="13" t="str">
        <f t="shared" ca="1" si="1"/>
        <v>OK dès JEUDI 12-févr</v>
      </c>
      <c r="N12" s="14" t="str">
        <f>IF($L12="","",IFERROR(IF(_xlfn.XLOOKUP(0,Meteo7J[Jour],Meteo7J[Tmin])&gt;=$L12,"OK","KO"),""))</f>
        <v>OK</v>
      </c>
      <c r="O12" s="14" t="str">
        <f>IF($L12="","",IFERROR(IF(_xlfn.XLOOKUP(1,Meteo7J[Jour],Meteo7J[Tmin])&gt;=$L12,"OK","KO"),""))</f>
        <v>OK</v>
      </c>
      <c r="P12" s="14" t="str">
        <f>IF($L12="","",IFERROR(IF(_xlfn.XLOOKUP(2,Meteo7J[Jour],Meteo7J[Tmin])&gt;=$L12,"OK","KO"),""))</f>
        <v>OK</v>
      </c>
      <c r="Q12" s="14" t="str">
        <f>IF($L12="","",IFERROR(IF(_xlfn.XLOOKUP(3,Meteo7J[Jour],Meteo7J[Tmin])&gt;=$L12,"OK","KO"),""))</f>
        <v>OK</v>
      </c>
      <c r="R12" s="14" t="str">
        <f>IF($L12="","",IFERROR(IF(_xlfn.XLOOKUP(4,Meteo7J[Jour],Meteo7J[Tmin])&gt;=$L12,"OK","KO"),""))</f>
        <v>OK</v>
      </c>
      <c r="S12" s="14" t="str">
        <f>IF($L12="","",IFERROR(IF(_xlfn.XLOOKUP(5,Meteo7J[Jour],Meteo7J[Tmin])&gt;=$L12,"OK","KO"),""))</f>
        <v>OK</v>
      </c>
      <c r="T12" s="14" t="str">
        <f>IF($L12="","",IFERROR(IF(_xlfn.XLOOKUP(6,Meteo7J[Jour],Meteo7J[Tmin])&gt;=$L12,"OK","KO"),""))</f>
        <v>OK</v>
      </c>
      <c r="U12" s="12"/>
      <c r="Z12" t="s">
        <v>86</v>
      </c>
      <c r="AA12" t="s">
        <v>220</v>
      </c>
    </row>
    <row r="13" spans="1:27" x14ac:dyDescent="0.3">
      <c r="A13" s="12" t="s">
        <v>54</v>
      </c>
      <c r="B13" s="12" t="s">
        <v>50</v>
      </c>
      <c r="C13" s="12" t="s">
        <v>51</v>
      </c>
      <c r="D13" s="12" t="s">
        <v>23</v>
      </c>
      <c r="E13" s="12" t="s">
        <v>24</v>
      </c>
      <c r="F13" s="12" t="s">
        <v>33</v>
      </c>
      <c r="G13" s="12" t="s">
        <v>44</v>
      </c>
      <c r="H13" s="13" t="s">
        <v>37</v>
      </c>
      <c r="I13" s="13" t="s">
        <v>52</v>
      </c>
      <c r="J13" s="14" t="s">
        <v>29</v>
      </c>
      <c r="K13" s="13" t="str">
        <f t="shared" si="0"/>
        <v>Floraison : Juin–Août</v>
      </c>
      <c r="L13" s="14">
        <v>-15</v>
      </c>
      <c r="M13" s="13" t="str">
        <f t="shared" ca="1" si="1"/>
        <v>OK dès JEUDI 12-févr</v>
      </c>
      <c r="N13" s="14" t="str">
        <f>IF($L13="","",IFERROR(IF(_xlfn.XLOOKUP(0,Meteo7J[Jour],Meteo7J[Tmin])&gt;=$L13,"OK","KO"),""))</f>
        <v>OK</v>
      </c>
      <c r="O13" s="14" t="str">
        <f>IF($L13="","",IFERROR(IF(_xlfn.XLOOKUP(1,Meteo7J[Jour],Meteo7J[Tmin])&gt;=$L13,"OK","KO"),""))</f>
        <v>OK</v>
      </c>
      <c r="P13" s="14" t="str">
        <f>IF($L13="","",IFERROR(IF(_xlfn.XLOOKUP(2,Meteo7J[Jour],Meteo7J[Tmin])&gt;=$L13,"OK","KO"),""))</f>
        <v>OK</v>
      </c>
      <c r="Q13" s="14" t="str">
        <f>IF($L13="","",IFERROR(IF(_xlfn.XLOOKUP(3,Meteo7J[Jour],Meteo7J[Tmin])&gt;=$L13,"OK","KO"),""))</f>
        <v>OK</v>
      </c>
      <c r="R13" s="14" t="str">
        <f>IF($L13="","",IFERROR(IF(_xlfn.XLOOKUP(4,Meteo7J[Jour],Meteo7J[Tmin])&gt;=$L13,"OK","KO"),""))</f>
        <v>OK</v>
      </c>
      <c r="S13" s="14" t="str">
        <f>IF($L13="","",IFERROR(IF(_xlfn.XLOOKUP(5,Meteo7J[Jour],Meteo7J[Tmin])&gt;=$L13,"OK","KO"),""))</f>
        <v>OK</v>
      </c>
      <c r="T13" s="14" t="str">
        <f>IF($L13="","",IFERROR(IF(_xlfn.XLOOKUP(6,Meteo7J[Jour],Meteo7J[Tmin])&gt;=$L13,"OK","KO"),""))</f>
        <v>OK</v>
      </c>
      <c r="U13" s="12"/>
      <c r="Z13" t="s">
        <v>91</v>
      </c>
      <c r="AA13" t="s">
        <v>221</v>
      </c>
    </row>
    <row r="14" spans="1:27" x14ac:dyDescent="0.3">
      <c r="A14" s="9" t="s">
        <v>55</v>
      </c>
      <c r="B14" s="9" t="s">
        <v>56</v>
      </c>
      <c r="C14" s="9" t="s">
        <v>57</v>
      </c>
      <c r="D14" s="9" t="s">
        <v>23</v>
      </c>
      <c r="E14" s="9" t="s">
        <v>24</v>
      </c>
      <c r="F14" s="9" t="s">
        <v>25</v>
      </c>
      <c r="G14" s="9" t="s">
        <v>26</v>
      </c>
      <c r="H14" s="10" t="s">
        <v>37</v>
      </c>
      <c r="I14" s="10" t="s">
        <v>28</v>
      </c>
      <c r="J14" s="11" t="s">
        <v>29</v>
      </c>
      <c r="K14" s="9" t="str">
        <f t="shared" si="0"/>
        <v>Floraison : Mai–Oct</v>
      </c>
      <c r="L14" s="11">
        <v>-8</v>
      </c>
      <c r="M14" s="9" t="str">
        <f t="shared" ca="1" si="1"/>
        <v>OK dès JEUDI 12-févr</v>
      </c>
      <c r="N14" s="11" t="str">
        <f>IF($L14="","",IFERROR(IF(_xlfn.XLOOKUP(0,Meteo7J[Jour],Meteo7J[Tmin])&gt;=$L14,"OK","KO"),""))</f>
        <v>OK</v>
      </c>
      <c r="O14" s="11" t="str">
        <f>IF($L14="","",IFERROR(IF(_xlfn.XLOOKUP(1,Meteo7J[Jour],Meteo7J[Tmin])&gt;=$L14,"OK","KO"),""))</f>
        <v>OK</v>
      </c>
      <c r="P14" s="11" t="str">
        <f>IF($L14="","",IFERROR(IF(_xlfn.XLOOKUP(2,Meteo7J[Jour],Meteo7J[Tmin])&gt;=$L14,"OK","KO"),""))</f>
        <v>OK</v>
      </c>
      <c r="Q14" s="11" t="str">
        <f>IF($L14="","",IFERROR(IF(_xlfn.XLOOKUP(3,Meteo7J[Jour],Meteo7J[Tmin])&gt;=$L14,"OK","KO"),""))</f>
        <v>OK</v>
      </c>
      <c r="R14" s="11" t="str">
        <f>IF($L14="","",IFERROR(IF(_xlfn.XLOOKUP(4,Meteo7J[Jour],Meteo7J[Tmin])&gt;=$L14,"OK","KO"),""))</f>
        <v>OK</v>
      </c>
      <c r="S14" s="11" t="str">
        <f>IF($L14="","",IFERROR(IF(_xlfn.XLOOKUP(5,Meteo7J[Jour],Meteo7J[Tmin])&gt;=$L14,"OK","KO"),""))</f>
        <v>OK</v>
      </c>
      <c r="T14" s="11" t="str">
        <f>IF($L14="","",IFERROR(IF(_xlfn.XLOOKUP(6,Meteo7J[Jour],Meteo7J[Tmin])&gt;=$L14,"OK","KO"),""))</f>
        <v>OK</v>
      </c>
      <c r="U14" s="9"/>
      <c r="Z14" t="s">
        <v>96</v>
      </c>
      <c r="AA14" t="s">
        <v>222</v>
      </c>
    </row>
    <row r="15" spans="1:27" x14ac:dyDescent="0.3">
      <c r="A15" s="9" t="s">
        <v>58</v>
      </c>
      <c r="B15" s="9" t="s">
        <v>56</v>
      </c>
      <c r="C15" s="9" t="s">
        <v>57</v>
      </c>
      <c r="D15" s="9" t="s">
        <v>23</v>
      </c>
      <c r="E15" s="9" t="s">
        <v>24</v>
      </c>
      <c r="F15" s="9" t="s">
        <v>31</v>
      </c>
      <c r="G15" s="9" t="s">
        <v>26</v>
      </c>
      <c r="H15" s="10" t="s">
        <v>37</v>
      </c>
      <c r="I15" s="10" t="s">
        <v>28</v>
      </c>
      <c r="J15" s="11" t="s">
        <v>29</v>
      </c>
      <c r="K15" s="9" t="str">
        <f t="shared" si="0"/>
        <v>Floraison : Mai–Oct</v>
      </c>
      <c r="L15" s="11">
        <v>-8</v>
      </c>
      <c r="M15" s="9" t="str">
        <f t="shared" ca="1" si="1"/>
        <v>OK dès JEUDI 12-févr</v>
      </c>
      <c r="N15" s="11" t="str">
        <f>IF($L15="","",IFERROR(IF(_xlfn.XLOOKUP(0,Meteo7J[Jour],Meteo7J[Tmin])&gt;=$L15,"OK","KO"),""))</f>
        <v>OK</v>
      </c>
      <c r="O15" s="11" t="str">
        <f>IF($L15="","",IFERROR(IF(_xlfn.XLOOKUP(1,Meteo7J[Jour],Meteo7J[Tmin])&gt;=$L15,"OK","KO"),""))</f>
        <v>OK</v>
      </c>
      <c r="P15" s="11" t="str">
        <f>IF($L15="","",IFERROR(IF(_xlfn.XLOOKUP(2,Meteo7J[Jour],Meteo7J[Tmin])&gt;=$L15,"OK","KO"),""))</f>
        <v>OK</v>
      </c>
      <c r="Q15" s="11" t="str">
        <f>IF($L15="","",IFERROR(IF(_xlfn.XLOOKUP(3,Meteo7J[Jour],Meteo7J[Tmin])&gt;=$L15,"OK","KO"),""))</f>
        <v>OK</v>
      </c>
      <c r="R15" s="11" t="str">
        <f>IF($L15="","",IFERROR(IF(_xlfn.XLOOKUP(4,Meteo7J[Jour],Meteo7J[Tmin])&gt;=$L15,"OK","KO"),""))</f>
        <v>OK</v>
      </c>
      <c r="S15" s="11" t="str">
        <f>IF($L15="","",IFERROR(IF(_xlfn.XLOOKUP(5,Meteo7J[Jour],Meteo7J[Tmin])&gt;=$L15,"OK","KO"),""))</f>
        <v>OK</v>
      </c>
      <c r="T15" s="11" t="str">
        <f>IF($L15="","",IFERROR(IF(_xlfn.XLOOKUP(6,Meteo7J[Jour],Meteo7J[Tmin])&gt;=$L15,"OK","KO"),""))</f>
        <v>OK</v>
      </c>
      <c r="U15" s="9"/>
      <c r="Z15" t="s">
        <v>102</v>
      </c>
      <c r="AA15" t="s">
        <v>223</v>
      </c>
    </row>
    <row r="16" spans="1:27" x14ac:dyDescent="0.3">
      <c r="A16" s="9" t="s">
        <v>59</v>
      </c>
      <c r="B16" s="9" t="s">
        <v>56</v>
      </c>
      <c r="C16" s="9" t="s">
        <v>57</v>
      </c>
      <c r="D16" s="9" t="s">
        <v>23</v>
      </c>
      <c r="E16" s="9" t="s">
        <v>24</v>
      </c>
      <c r="F16" s="9" t="s">
        <v>33</v>
      </c>
      <c r="G16" s="9" t="s">
        <v>26</v>
      </c>
      <c r="H16" s="10" t="s">
        <v>37</v>
      </c>
      <c r="I16" s="10" t="s">
        <v>28</v>
      </c>
      <c r="J16" s="11" t="s">
        <v>29</v>
      </c>
      <c r="K16" s="9" t="str">
        <f t="shared" si="0"/>
        <v>Floraison : Mai–Oct</v>
      </c>
      <c r="L16" s="11">
        <v>-8</v>
      </c>
      <c r="M16" s="9" t="str">
        <f t="shared" ca="1" si="1"/>
        <v>OK dès JEUDI 12-févr</v>
      </c>
      <c r="N16" s="11" t="str">
        <f>IF($L16="","",IFERROR(IF(_xlfn.XLOOKUP(0,Meteo7J[Jour],Meteo7J[Tmin])&gt;=$L16,"OK","KO"),""))</f>
        <v>OK</v>
      </c>
      <c r="O16" s="11" t="str">
        <f>IF($L16="","",IFERROR(IF(_xlfn.XLOOKUP(1,Meteo7J[Jour],Meteo7J[Tmin])&gt;=$L16,"OK","KO"),""))</f>
        <v>OK</v>
      </c>
      <c r="P16" s="11" t="str">
        <f>IF($L16="","",IFERROR(IF(_xlfn.XLOOKUP(2,Meteo7J[Jour],Meteo7J[Tmin])&gt;=$L16,"OK","KO"),""))</f>
        <v>OK</v>
      </c>
      <c r="Q16" s="11" t="str">
        <f>IF($L16="","",IFERROR(IF(_xlfn.XLOOKUP(3,Meteo7J[Jour],Meteo7J[Tmin])&gt;=$L16,"OK","KO"),""))</f>
        <v>OK</v>
      </c>
      <c r="R16" s="11" t="str">
        <f>IF($L16="","",IFERROR(IF(_xlfn.XLOOKUP(4,Meteo7J[Jour],Meteo7J[Tmin])&gt;=$L16,"OK","KO"),""))</f>
        <v>OK</v>
      </c>
      <c r="S16" s="11" t="str">
        <f>IF($L16="","",IFERROR(IF(_xlfn.XLOOKUP(5,Meteo7J[Jour],Meteo7J[Tmin])&gt;=$L16,"OK","KO"),""))</f>
        <v>OK</v>
      </c>
      <c r="T16" s="11" t="str">
        <f>IF($L16="","",IFERROR(IF(_xlfn.XLOOKUP(6,Meteo7J[Jour],Meteo7J[Tmin])&gt;=$L16,"OK","KO"),""))</f>
        <v>OK</v>
      </c>
      <c r="U16" s="9"/>
      <c r="Z16" t="s">
        <v>107</v>
      </c>
      <c r="AA16" t="s">
        <v>218</v>
      </c>
    </row>
    <row r="17" spans="1:21" x14ac:dyDescent="0.3">
      <c r="A17" s="12" t="s">
        <v>60</v>
      </c>
      <c r="B17" s="12" t="s">
        <v>61</v>
      </c>
      <c r="C17" s="12" t="s">
        <v>62</v>
      </c>
      <c r="D17" s="12" t="s">
        <v>23</v>
      </c>
      <c r="E17" s="12" t="s">
        <v>24</v>
      </c>
      <c r="F17" s="12" t="s">
        <v>25</v>
      </c>
      <c r="G17" s="12" t="s">
        <v>26</v>
      </c>
      <c r="H17" s="13" t="s">
        <v>27</v>
      </c>
      <c r="I17" s="13" t="s">
        <v>28</v>
      </c>
      <c r="J17" s="14" t="s">
        <v>29</v>
      </c>
      <c r="K17" s="13" t="str">
        <f t="shared" si="0"/>
        <v>Floraison : Mai–Août</v>
      </c>
      <c r="L17" s="14">
        <v>-15</v>
      </c>
      <c r="M17" s="13" t="str">
        <f t="shared" ca="1" si="1"/>
        <v>OK dès JEUDI 12-févr</v>
      </c>
      <c r="N17" s="14" t="str">
        <f>IF($L17="","",IFERROR(IF(_xlfn.XLOOKUP(0,Meteo7J[Jour],Meteo7J[Tmin])&gt;=$L17,"OK","KO"),""))</f>
        <v>OK</v>
      </c>
      <c r="O17" s="14" t="str">
        <f>IF($L17="","",IFERROR(IF(_xlfn.XLOOKUP(1,Meteo7J[Jour],Meteo7J[Tmin])&gt;=$L17,"OK","KO"),""))</f>
        <v>OK</v>
      </c>
      <c r="P17" s="14" t="str">
        <f>IF($L17="","",IFERROR(IF(_xlfn.XLOOKUP(2,Meteo7J[Jour],Meteo7J[Tmin])&gt;=$L17,"OK","KO"),""))</f>
        <v>OK</v>
      </c>
      <c r="Q17" s="14" t="str">
        <f>IF($L17="","",IFERROR(IF(_xlfn.XLOOKUP(3,Meteo7J[Jour],Meteo7J[Tmin])&gt;=$L17,"OK","KO"),""))</f>
        <v>OK</v>
      </c>
      <c r="R17" s="14" t="str">
        <f>IF($L17="","",IFERROR(IF(_xlfn.XLOOKUP(4,Meteo7J[Jour],Meteo7J[Tmin])&gt;=$L17,"OK","KO"),""))</f>
        <v>OK</v>
      </c>
      <c r="S17" s="14" t="str">
        <f>IF($L17="","",IFERROR(IF(_xlfn.XLOOKUP(5,Meteo7J[Jour],Meteo7J[Tmin])&gt;=$L17,"OK","KO"),""))</f>
        <v>OK</v>
      </c>
      <c r="T17" s="14" t="str">
        <f>IF($L17="","",IFERROR(IF(_xlfn.XLOOKUP(6,Meteo7J[Jour],Meteo7J[Tmin])&gt;=$L17,"OK","KO"),""))</f>
        <v>OK</v>
      </c>
      <c r="U17" s="12"/>
    </row>
    <row r="18" spans="1:21" x14ac:dyDescent="0.3">
      <c r="A18" s="12" t="s">
        <v>63</v>
      </c>
      <c r="B18" s="12" t="s">
        <v>61</v>
      </c>
      <c r="C18" s="12" t="s">
        <v>62</v>
      </c>
      <c r="D18" s="12" t="s">
        <v>23</v>
      </c>
      <c r="E18" s="12" t="s">
        <v>24</v>
      </c>
      <c r="F18" s="12" t="s">
        <v>31</v>
      </c>
      <c r="G18" s="12" t="s">
        <v>26</v>
      </c>
      <c r="H18" s="13" t="s">
        <v>27</v>
      </c>
      <c r="I18" s="13" t="s">
        <v>28</v>
      </c>
      <c r="J18" s="14" t="s">
        <v>29</v>
      </c>
      <c r="K18" s="13" t="str">
        <f t="shared" si="0"/>
        <v>Floraison : Mai–Août</v>
      </c>
      <c r="L18" s="14">
        <v>-15</v>
      </c>
      <c r="M18" s="13" t="str">
        <f t="shared" ca="1" si="1"/>
        <v>OK dès JEUDI 12-févr</v>
      </c>
      <c r="N18" s="14" t="str">
        <f>IF($L18="","",IFERROR(IF(_xlfn.XLOOKUP(0,Meteo7J[Jour],Meteo7J[Tmin])&gt;=$L18,"OK","KO"),""))</f>
        <v>OK</v>
      </c>
      <c r="O18" s="14" t="str">
        <f>IF($L18="","",IFERROR(IF(_xlfn.XLOOKUP(1,Meteo7J[Jour],Meteo7J[Tmin])&gt;=$L18,"OK","KO"),""))</f>
        <v>OK</v>
      </c>
      <c r="P18" s="14" t="str">
        <f>IF($L18="","",IFERROR(IF(_xlfn.XLOOKUP(2,Meteo7J[Jour],Meteo7J[Tmin])&gt;=$L18,"OK","KO"),""))</f>
        <v>OK</v>
      </c>
      <c r="Q18" s="14" t="str">
        <f>IF($L18="","",IFERROR(IF(_xlfn.XLOOKUP(3,Meteo7J[Jour],Meteo7J[Tmin])&gt;=$L18,"OK","KO"),""))</f>
        <v>OK</v>
      </c>
      <c r="R18" s="14" t="str">
        <f>IF($L18="","",IFERROR(IF(_xlfn.XLOOKUP(4,Meteo7J[Jour],Meteo7J[Tmin])&gt;=$L18,"OK","KO"),""))</f>
        <v>OK</v>
      </c>
      <c r="S18" s="14" t="str">
        <f>IF($L18="","",IFERROR(IF(_xlfn.XLOOKUP(5,Meteo7J[Jour],Meteo7J[Tmin])&gt;=$L18,"OK","KO"),""))</f>
        <v>OK</v>
      </c>
      <c r="T18" s="14" t="str">
        <f>IF($L18="","",IFERROR(IF(_xlfn.XLOOKUP(6,Meteo7J[Jour],Meteo7J[Tmin])&gt;=$L18,"OK","KO"),""))</f>
        <v>OK</v>
      </c>
      <c r="U18" s="12"/>
    </row>
    <row r="19" spans="1:21" x14ac:dyDescent="0.3">
      <c r="A19" s="12" t="s">
        <v>64</v>
      </c>
      <c r="B19" s="12" t="s">
        <v>61</v>
      </c>
      <c r="C19" s="12" t="s">
        <v>62</v>
      </c>
      <c r="D19" s="12" t="s">
        <v>23</v>
      </c>
      <c r="E19" s="12" t="s">
        <v>24</v>
      </c>
      <c r="F19" s="12" t="s">
        <v>33</v>
      </c>
      <c r="G19" s="12" t="s">
        <v>26</v>
      </c>
      <c r="H19" s="13" t="s">
        <v>27</v>
      </c>
      <c r="I19" s="13" t="s">
        <v>28</v>
      </c>
      <c r="J19" s="14" t="s">
        <v>29</v>
      </c>
      <c r="K19" s="13" t="str">
        <f t="shared" si="0"/>
        <v>Floraison : Mai–Août</v>
      </c>
      <c r="L19" s="14">
        <v>-15</v>
      </c>
      <c r="M19" s="13" t="str">
        <f t="shared" ca="1" si="1"/>
        <v>OK dès JEUDI 12-févr</v>
      </c>
      <c r="N19" s="14" t="str">
        <f>IF($L19="","",IFERROR(IF(_xlfn.XLOOKUP(0,Meteo7J[Jour],Meteo7J[Tmin])&gt;=$L19,"OK","KO"),""))</f>
        <v>OK</v>
      </c>
      <c r="O19" s="14" t="str">
        <f>IF($L19="","",IFERROR(IF(_xlfn.XLOOKUP(1,Meteo7J[Jour],Meteo7J[Tmin])&gt;=$L19,"OK","KO"),""))</f>
        <v>OK</v>
      </c>
      <c r="P19" s="14" t="str">
        <f>IF($L19="","",IFERROR(IF(_xlfn.XLOOKUP(2,Meteo7J[Jour],Meteo7J[Tmin])&gt;=$L19,"OK","KO"),""))</f>
        <v>OK</v>
      </c>
      <c r="Q19" s="14" t="str">
        <f>IF($L19="","",IFERROR(IF(_xlfn.XLOOKUP(3,Meteo7J[Jour],Meteo7J[Tmin])&gt;=$L19,"OK","KO"),""))</f>
        <v>OK</v>
      </c>
      <c r="R19" s="14" t="str">
        <f>IF($L19="","",IFERROR(IF(_xlfn.XLOOKUP(4,Meteo7J[Jour],Meteo7J[Tmin])&gt;=$L19,"OK","KO"),""))</f>
        <v>OK</v>
      </c>
      <c r="S19" s="14" t="str">
        <f>IF($L19="","",IFERROR(IF(_xlfn.XLOOKUP(5,Meteo7J[Jour],Meteo7J[Tmin])&gt;=$L19,"OK","KO"),""))</f>
        <v>OK</v>
      </c>
      <c r="T19" s="14" t="str">
        <f>IF($L19="","",IFERROR(IF(_xlfn.XLOOKUP(6,Meteo7J[Jour],Meteo7J[Tmin])&gt;=$L19,"OK","KO"),""))</f>
        <v>OK</v>
      </c>
      <c r="U19" s="12"/>
    </row>
    <row r="20" spans="1:21" x14ac:dyDescent="0.3">
      <c r="A20" s="9" t="s">
        <v>65</v>
      </c>
      <c r="B20" s="9" t="s">
        <v>66</v>
      </c>
      <c r="C20" s="9" t="s">
        <v>67</v>
      </c>
      <c r="D20" s="9" t="s">
        <v>23</v>
      </c>
      <c r="E20" s="9" t="s">
        <v>24</v>
      </c>
      <c r="F20" s="9" t="s">
        <v>25</v>
      </c>
      <c r="G20" s="9" t="s">
        <v>26</v>
      </c>
      <c r="H20" s="10" t="s">
        <v>37</v>
      </c>
      <c r="I20" s="10" t="s">
        <v>28</v>
      </c>
      <c r="J20" s="11" t="s">
        <v>29</v>
      </c>
      <c r="K20" s="9" t="str">
        <f t="shared" si="0"/>
        <v>Floraison : Août–Oct</v>
      </c>
      <c r="L20" s="11">
        <v>-15</v>
      </c>
      <c r="M20" s="9" t="str">
        <f t="shared" ca="1" si="1"/>
        <v>OK dès JEUDI 12-févr</v>
      </c>
      <c r="N20" s="11" t="str">
        <f>IF($L20="","",IFERROR(IF(_xlfn.XLOOKUP(0,Meteo7J[Jour],Meteo7J[Tmin])&gt;=$L20,"OK","KO"),""))</f>
        <v>OK</v>
      </c>
      <c r="O20" s="11" t="str">
        <f>IF($L20="","",IFERROR(IF(_xlfn.XLOOKUP(1,Meteo7J[Jour],Meteo7J[Tmin])&gt;=$L20,"OK","KO"),""))</f>
        <v>OK</v>
      </c>
      <c r="P20" s="11" t="str">
        <f>IF($L20="","",IFERROR(IF(_xlfn.XLOOKUP(2,Meteo7J[Jour],Meteo7J[Tmin])&gt;=$L20,"OK","KO"),""))</f>
        <v>OK</v>
      </c>
      <c r="Q20" s="11" t="str">
        <f>IF($L20="","",IFERROR(IF(_xlfn.XLOOKUP(3,Meteo7J[Jour],Meteo7J[Tmin])&gt;=$L20,"OK","KO"),""))</f>
        <v>OK</v>
      </c>
      <c r="R20" s="11" t="str">
        <f>IF($L20="","",IFERROR(IF(_xlfn.XLOOKUP(4,Meteo7J[Jour],Meteo7J[Tmin])&gt;=$L20,"OK","KO"),""))</f>
        <v>OK</v>
      </c>
      <c r="S20" s="11" t="str">
        <f>IF($L20="","",IFERROR(IF(_xlfn.XLOOKUP(5,Meteo7J[Jour],Meteo7J[Tmin])&gt;=$L20,"OK","KO"),""))</f>
        <v>OK</v>
      </c>
      <c r="T20" s="11" t="str">
        <f>IF($L20="","",IFERROR(IF(_xlfn.XLOOKUP(6,Meteo7J[Jour],Meteo7J[Tmin])&gt;=$L20,"OK","KO"),""))</f>
        <v>OK</v>
      </c>
      <c r="U20" s="9"/>
    </row>
    <row r="21" spans="1:21" x14ac:dyDescent="0.3">
      <c r="A21" s="9" t="s">
        <v>68</v>
      </c>
      <c r="B21" s="9" t="s">
        <v>66</v>
      </c>
      <c r="C21" s="9" t="s">
        <v>67</v>
      </c>
      <c r="D21" s="9" t="s">
        <v>23</v>
      </c>
      <c r="E21" s="9" t="s">
        <v>24</v>
      </c>
      <c r="F21" s="9" t="s">
        <v>31</v>
      </c>
      <c r="G21" s="9" t="s">
        <v>26</v>
      </c>
      <c r="H21" s="10" t="s">
        <v>37</v>
      </c>
      <c r="I21" s="10" t="s">
        <v>28</v>
      </c>
      <c r="J21" s="11" t="s">
        <v>29</v>
      </c>
      <c r="K21" s="9" t="str">
        <f t="shared" si="0"/>
        <v>Floraison : Août–Oct</v>
      </c>
      <c r="L21" s="11">
        <v>-15</v>
      </c>
      <c r="M21" s="9" t="str">
        <f t="shared" ca="1" si="1"/>
        <v>OK dès JEUDI 12-févr</v>
      </c>
      <c r="N21" s="11" t="str">
        <f>IF($L21="","",IFERROR(IF(_xlfn.XLOOKUP(0,Meteo7J[Jour],Meteo7J[Tmin])&gt;=$L21,"OK","KO"),""))</f>
        <v>OK</v>
      </c>
      <c r="O21" s="11" t="str">
        <f>IF($L21="","",IFERROR(IF(_xlfn.XLOOKUP(1,Meteo7J[Jour],Meteo7J[Tmin])&gt;=$L21,"OK","KO"),""))</f>
        <v>OK</v>
      </c>
      <c r="P21" s="11" t="str">
        <f>IF($L21="","",IFERROR(IF(_xlfn.XLOOKUP(2,Meteo7J[Jour],Meteo7J[Tmin])&gt;=$L21,"OK","KO"),""))</f>
        <v>OK</v>
      </c>
      <c r="Q21" s="11" t="str">
        <f>IF($L21="","",IFERROR(IF(_xlfn.XLOOKUP(3,Meteo7J[Jour],Meteo7J[Tmin])&gt;=$L21,"OK","KO"),""))</f>
        <v>OK</v>
      </c>
      <c r="R21" s="11" t="str">
        <f>IF($L21="","",IFERROR(IF(_xlfn.XLOOKUP(4,Meteo7J[Jour],Meteo7J[Tmin])&gt;=$L21,"OK","KO"),""))</f>
        <v>OK</v>
      </c>
      <c r="S21" s="11" t="str">
        <f>IF($L21="","",IFERROR(IF(_xlfn.XLOOKUP(5,Meteo7J[Jour],Meteo7J[Tmin])&gt;=$L21,"OK","KO"),""))</f>
        <v>OK</v>
      </c>
      <c r="T21" s="11" t="str">
        <f>IF($L21="","",IFERROR(IF(_xlfn.XLOOKUP(6,Meteo7J[Jour],Meteo7J[Tmin])&gt;=$L21,"OK","KO"),""))</f>
        <v>OK</v>
      </c>
      <c r="U21" s="9"/>
    </row>
    <row r="22" spans="1:21" x14ac:dyDescent="0.3">
      <c r="A22" s="9" t="s">
        <v>69</v>
      </c>
      <c r="B22" s="9" t="s">
        <v>66</v>
      </c>
      <c r="C22" s="9" t="s">
        <v>67</v>
      </c>
      <c r="D22" s="9" t="s">
        <v>23</v>
      </c>
      <c r="E22" s="9" t="s">
        <v>24</v>
      </c>
      <c r="F22" s="9" t="s">
        <v>33</v>
      </c>
      <c r="G22" s="9" t="s">
        <v>26</v>
      </c>
      <c r="H22" s="10" t="s">
        <v>37</v>
      </c>
      <c r="I22" s="10" t="s">
        <v>28</v>
      </c>
      <c r="J22" s="11" t="s">
        <v>29</v>
      </c>
      <c r="K22" s="9" t="str">
        <f t="shared" si="0"/>
        <v>Floraison : Août–Oct</v>
      </c>
      <c r="L22" s="11">
        <v>-15</v>
      </c>
      <c r="M22" s="9" t="str">
        <f t="shared" ca="1" si="1"/>
        <v>OK dès JEUDI 12-févr</v>
      </c>
      <c r="N22" s="11" t="str">
        <f>IF($L22="","",IFERROR(IF(_xlfn.XLOOKUP(0,Meteo7J[Jour],Meteo7J[Tmin])&gt;=$L22,"OK","KO"),""))</f>
        <v>OK</v>
      </c>
      <c r="O22" s="11" t="str">
        <f>IF($L22="","",IFERROR(IF(_xlfn.XLOOKUP(1,Meteo7J[Jour],Meteo7J[Tmin])&gt;=$L22,"OK","KO"),""))</f>
        <v>OK</v>
      </c>
      <c r="P22" s="11" t="str">
        <f>IF($L22="","",IFERROR(IF(_xlfn.XLOOKUP(2,Meteo7J[Jour],Meteo7J[Tmin])&gt;=$L22,"OK","KO"),""))</f>
        <v>OK</v>
      </c>
      <c r="Q22" s="11" t="str">
        <f>IF($L22="","",IFERROR(IF(_xlfn.XLOOKUP(3,Meteo7J[Jour],Meteo7J[Tmin])&gt;=$L22,"OK","KO"),""))</f>
        <v>OK</v>
      </c>
      <c r="R22" s="11" t="str">
        <f>IF($L22="","",IFERROR(IF(_xlfn.XLOOKUP(4,Meteo7J[Jour],Meteo7J[Tmin])&gt;=$L22,"OK","KO"),""))</f>
        <v>OK</v>
      </c>
      <c r="S22" s="11" t="str">
        <f>IF($L22="","",IFERROR(IF(_xlfn.XLOOKUP(5,Meteo7J[Jour],Meteo7J[Tmin])&gt;=$L22,"OK","KO"),""))</f>
        <v>OK</v>
      </c>
      <c r="T22" s="11" t="str">
        <f>IF($L22="","",IFERROR(IF(_xlfn.XLOOKUP(6,Meteo7J[Jour],Meteo7J[Tmin])&gt;=$L22,"OK","KO"),""))</f>
        <v>OK</v>
      </c>
      <c r="U22" s="9"/>
    </row>
    <row r="23" spans="1:21" x14ac:dyDescent="0.3">
      <c r="A23" s="12" t="s">
        <v>70</v>
      </c>
      <c r="B23" s="12" t="s">
        <v>71</v>
      </c>
      <c r="C23" s="12" t="s">
        <v>72</v>
      </c>
      <c r="D23" s="12" t="s">
        <v>23</v>
      </c>
      <c r="E23" s="12" t="s">
        <v>24</v>
      </c>
      <c r="F23" s="12" t="s">
        <v>25</v>
      </c>
      <c r="G23" s="12" t="s">
        <v>26</v>
      </c>
      <c r="H23" s="13" t="s">
        <v>37</v>
      </c>
      <c r="I23" s="13" t="s">
        <v>28</v>
      </c>
      <c r="J23" s="14" t="s">
        <v>29</v>
      </c>
      <c r="K23" s="13" t="str">
        <f t="shared" si="0"/>
        <v>Floraison : Juin–Sep</v>
      </c>
      <c r="L23" s="14">
        <v>-15</v>
      </c>
      <c r="M23" s="13" t="str">
        <f t="shared" ca="1" si="1"/>
        <v>OK dès JEUDI 12-févr</v>
      </c>
      <c r="N23" s="14" t="str">
        <f>IF($L23="","",IFERROR(IF(_xlfn.XLOOKUP(0,Meteo7J[Jour],Meteo7J[Tmin])&gt;=$L23,"OK","KO"),""))</f>
        <v>OK</v>
      </c>
      <c r="O23" s="14" t="str">
        <f>IF($L23="","",IFERROR(IF(_xlfn.XLOOKUP(1,Meteo7J[Jour],Meteo7J[Tmin])&gt;=$L23,"OK","KO"),""))</f>
        <v>OK</v>
      </c>
      <c r="P23" s="14" t="str">
        <f>IF($L23="","",IFERROR(IF(_xlfn.XLOOKUP(2,Meteo7J[Jour],Meteo7J[Tmin])&gt;=$L23,"OK","KO"),""))</f>
        <v>OK</v>
      </c>
      <c r="Q23" s="14" t="str">
        <f>IF($L23="","",IFERROR(IF(_xlfn.XLOOKUP(3,Meteo7J[Jour],Meteo7J[Tmin])&gt;=$L23,"OK","KO"),""))</f>
        <v>OK</v>
      </c>
      <c r="R23" s="14" t="str">
        <f>IF($L23="","",IFERROR(IF(_xlfn.XLOOKUP(4,Meteo7J[Jour],Meteo7J[Tmin])&gt;=$L23,"OK","KO"),""))</f>
        <v>OK</v>
      </c>
      <c r="S23" s="14" t="str">
        <f>IF($L23="","",IFERROR(IF(_xlfn.XLOOKUP(5,Meteo7J[Jour],Meteo7J[Tmin])&gt;=$L23,"OK","KO"),""))</f>
        <v>OK</v>
      </c>
      <c r="T23" s="14" t="str">
        <f>IF($L23="","",IFERROR(IF(_xlfn.XLOOKUP(6,Meteo7J[Jour],Meteo7J[Tmin])&gt;=$L23,"OK","KO"),""))</f>
        <v>OK</v>
      </c>
      <c r="U23" s="12"/>
    </row>
    <row r="24" spans="1:21" x14ac:dyDescent="0.3">
      <c r="A24" s="12" t="s">
        <v>73</v>
      </c>
      <c r="B24" s="12" t="s">
        <v>71</v>
      </c>
      <c r="C24" s="12" t="s">
        <v>72</v>
      </c>
      <c r="D24" s="12" t="s">
        <v>23</v>
      </c>
      <c r="E24" s="12" t="s">
        <v>24</v>
      </c>
      <c r="F24" s="12" t="s">
        <v>31</v>
      </c>
      <c r="G24" s="12" t="s">
        <v>26</v>
      </c>
      <c r="H24" s="13" t="s">
        <v>37</v>
      </c>
      <c r="I24" s="13" t="s">
        <v>28</v>
      </c>
      <c r="J24" s="14" t="s">
        <v>29</v>
      </c>
      <c r="K24" s="13" t="str">
        <f t="shared" si="0"/>
        <v>Floraison : Juin–Sep</v>
      </c>
      <c r="L24" s="14">
        <v>-15</v>
      </c>
      <c r="M24" s="13" t="str">
        <f t="shared" ca="1" si="1"/>
        <v>OK dès JEUDI 12-févr</v>
      </c>
      <c r="N24" s="14" t="str">
        <f>IF($L24="","",IFERROR(IF(_xlfn.XLOOKUP(0,Meteo7J[Jour],Meteo7J[Tmin])&gt;=$L24,"OK","KO"),""))</f>
        <v>OK</v>
      </c>
      <c r="O24" s="14" t="str">
        <f>IF($L24="","",IFERROR(IF(_xlfn.XLOOKUP(1,Meteo7J[Jour],Meteo7J[Tmin])&gt;=$L24,"OK","KO"),""))</f>
        <v>OK</v>
      </c>
      <c r="P24" s="14" t="str">
        <f>IF($L24="","",IFERROR(IF(_xlfn.XLOOKUP(2,Meteo7J[Jour],Meteo7J[Tmin])&gt;=$L24,"OK","KO"),""))</f>
        <v>OK</v>
      </c>
      <c r="Q24" s="14" t="str">
        <f>IF($L24="","",IFERROR(IF(_xlfn.XLOOKUP(3,Meteo7J[Jour],Meteo7J[Tmin])&gt;=$L24,"OK","KO"),""))</f>
        <v>OK</v>
      </c>
      <c r="R24" s="14" t="str">
        <f>IF($L24="","",IFERROR(IF(_xlfn.XLOOKUP(4,Meteo7J[Jour],Meteo7J[Tmin])&gt;=$L24,"OK","KO"),""))</f>
        <v>OK</v>
      </c>
      <c r="S24" s="14" t="str">
        <f>IF($L24="","",IFERROR(IF(_xlfn.XLOOKUP(5,Meteo7J[Jour],Meteo7J[Tmin])&gt;=$L24,"OK","KO"),""))</f>
        <v>OK</v>
      </c>
      <c r="T24" s="14" t="str">
        <f>IF($L24="","",IFERROR(IF(_xlfn.XLOOKUP(6,Meteo7J[Jour],Meteo7J[Tmin])&gt;=$L24,"OK","KO"),""))</f>
        <v>OK</v>
      </c>
      <c r="U24" s="12"/>
    </row>
    <row r="25" spans="1:21" x14ac:dyDescent="0.3">
      <c r="A25" s="12" t="s">
        <v>74</v>
      </c>
      <c r="B25" s="12" t="s">
        <v>71</v>
      </c>
      <c r="C25" s="12" t="s">
        <v>72</v>
      </c>
      <c r="D25" s="12" t="s">
        <v>23</v>
      </c>
      <c r="E25" s="12" t="s">
        <v>24</v>
      </c>
      <c r="F25" s="12" t="s">
        <v>33</v>
      </c>
      <c r="G25" s="12" t="s">
        <v>26</v>
      </c>
      <c r="H25" s="13" t="s">
        <v>37</v>
      </c>
      <c r="I25" s="13" t="s">
        <v>28</v>
      </c>
      <c r="J25" s="14" t="s">
        <v>29</v>
      </c>
      <c r="K25" s="13" t="str">
        <f t="shared" si="0"/>
        <v>Floraison : Juin–Sep</v>
      </c>
      <c r="L25" s="14">
        <v>-15</v>
      </c>
      <c r="M25" s="13" t="str">
        <f t="shared" ca="1" si="1"/>
        <v>OK dès JEUDI 12-févr</v>
      </c>
      <c r="N25" s="14" t="str">
        <f>IF($L25="","",IFERROR(IF(_xlfn.XLOOKUP(0,Meteo7J[Jour],Meteo7J[Tmin])&gt;=$L25,"OK","KO"),""))</f>
        <v>OK</v>
      </c>
      <c r="O25" s="14" t="str">
        <f>IF($L25="","",IFERROR(IF(_xlfn.XLOOKUP(1,Meteo7J[Jour],Meteo7J[Tmin])&gt;=$L25,"OK","KO"),""))</f>
        <v>OK</v>
      </c>
      <c r="P25" s="14" t="str">
        <f>IF($L25="","",IFERROR(IF(_xlfn.XLOOKUP(2,Meteo7J[Jour],Meteo7J[Tmin])&gt;=$L25,"OK","KO"),""))</f>
        <v>OK</v>
      </c>
      <c r="Q25" s="14" t="str">
        <f>IF($L25="","",IFERROR(IF(_xlfn.XLOOKUP(3,Meteo7J[Jour],Meteo7J[Tmin])&gt;=$L25,"OK","KO"),""))</f>
        <v>OK</v>
      </c>
      <c r="R25" s="14" t="str">
        <f>IF($L25="","",IFERROR(IF(_xlfn.XLOOKUP(4,Meteo7J[Jour],Meteo7J[Tmin])&gt;=$L25,"OK","KO"),""))</f>
        <v>OK</v>
      </c>
      <c r="S25" s="14" t="str">
        <f>IF($L25="","",IFERROR(IF(_xlfn.XLOOKUP(5,Meteo7J[Jour],Meteo7J[Tmin])&gt;=$L25,"OK","KO"),""))</f>
        <v>OK</v>
      </c>
      <c r="T25" s="14" t="str">
        <f>IF($L25="","",IFERROR(IF(_xlfn.XLOOKUP(6,Meteo7J[Jour],Meteo7J[Tmin])&gt;=$L25,"OK","KO"),""))</f>
        <v>OK</v>
      </c>
      <c r="U25" s="12"/>
    </row>
    <row r="26" spans="1:21" x14ac:dyDescent="0.3">
      <c r="A26" s="9" t="s">
        <v>75</v>
      </c>
      <c r="B26" s="9" t="s">
        <v>76</v>
      </c>
      <c r="C26" s="9" t="s">
        <v>77</v>
      </c>
      <c r="D26" s="9" t="s">
        <v>23</v>
      </c>
      <c r="E26" s="9" t="s">
        <v>43</v>
      </c>
      <c r="F26" s="9" t="s">
        <v>25</v>
      </c>
      <c r="G26" s="9" t="s">
        <v>26</v>
      </c>
      <c r="H26" s="10" t="s">
        <v>37</v>
      </c>
      <c r="I26" s="10" t="s">
        <v>28</v>
      </c>
      <c r="J26" s="11" t="s">
        <v>29</v>
      </c>
      <c r="K26" s="9" t="str">
        <f t="shared" si="0"/>
        <v>Floraison : Mai–Oct</v>
      </c>
      <c r="L26" s="11">
        <v>-12</v>
      </c>
      <c r="M26" s="9" t="str">
        <f t="shared" ca="1" si="1"/>
        <v>OK dès JEUDI 12-févr</v>
      </c>
      <c r="N26" s="11" t="str">
        <f>IF($L26="","",IFERROR(IF(_xlfn.XLOOKUP(0,Meteo7J[Jour],Meteo7J[Tmin])&gt;=$L26,"OK","KO"),""))</f>
        <v>OK</v>
      </c>
      <c r="O26" s="11" t="str">
        <f>IF($L26="","",IFERROR(IF(_xlfn.XLOOKUP(1,Meteo7J[Jour],Meteo7J[Tmin])&gt;=$L26,"OK","KO"),""))</f>
        <v>OK</v>
      </c>
      <c r="P26" s="11" t="str">
        <f>IF($L26="","",IFERROR(IF(_xlfn.XLOOKUP(2,Meteo7J[Jour],Meteo7J[Tmin])&gt;=$L26,"OK","KO"),""))</f>
        <v>OK</v>
      </c>
      <c r="Q26" s="11" t="str">
        <f>IF($L26="","",IFERROR(IF(_xlfn.XLOOKUP(3,Meteo7J[Jour],Meteo7J[Tmin])&gt;=$L26,"OK","KO"),""))</f>
        <v>OK</v>
      </c>
      <c r="R26" s="11" t="str">
        <f>IF($L26="","",IFERROR(IF(_xlfn.XLOOKUP(4,Meteo7J[Jour],Meteo7J[Tmin])&gt;=$L26,"OK","KO"),""))</f>
        <v>OK</v>
      </c>
      <c r="S26" s="11" t="str">
        <f>IF($L26="","",IFERROR(IF(_xlfn.XLOOKUP(5,Meteo7J[Jour],Meteo7J[Tmin])&gt;=$L26,"OK","KO"),""))</f>
        <v>OK</v>
      </c>
      <c r="T26" s="11" t="str">
        <f>IF($L26="","",IFERROR(IF(_xlfn.XLOOKUP(6,Meteo7J[Jour],Meteo7J[Tmin])&gt;=$L26,"OK","KO"),""))</f>
        <v>OK</v>
      </c>
      <c r="U26" s="9"/>
    </row>
    <row r="27" spans="1:21" x14ac:dyDescent="0.3">
      <c r="A27" s="9" t="s">
        <v>78</v>
      </c>
      <c r="B27" s="9" t="s">
        <v>76</v>
      </c>
      <c r="C27" s="9" t="s">
        <v>77</v>
      </c>
      <c r="D27" s="9" t="s">
        <v>23</v>
      </c>
      <c r="E27" s="9" t="s">
        <v>43</v>
      </c>
      <c r="F27" s="9" t="s">
        <v>31</v>
      </c>
      <c r="G27" s="9" t="s">
        <v>26</v>
      </c>
      <c r="H27" s="10" t="s">
        <v>37</v>
      </c>
      <c r="I27" s="10" t="s">
        <v>28</v>
      </c>
      <c r="J27" s="11" t="s">
        <v>29</v>
      </c>
      <c r="K27" s="9" t="str">
        <f t="shared" si="0"/>
        <v>Floraison : Mai–Oct</v>
      </c>
      <c r="L27" s="11">
        <v>-12</v>
      </c>
      <c r="M27" s="9" t="str">
        <f t="shared" ca="1" si="1"/>
        <v>OK dès JEUDI 12-févr</v>
      </c>
      <c r="N27" s="11" t="str">
        <f>IF($L27="","",IFERROR(IF(_xlfn.XLOOKUP(0,Meteo7J[Jour],Meteo7J[Tmin])&gt;=$L27,"OK","KO"),""))</f>
        <v>OK</v>
      </c>
      <c r="O27" s="11" t="str">
        <f>IF($L27="","",IFERROR(IF(_xlfn.XLOOKUP(1,Meteo7J[Jour],Meteo7J[Tmin])&gt;=$L27,"OK","KO"),""))</f>
        <v>OK</v>
      </c>
      <c r="P27" s="11" t="str">
        <f>IF($L27="","",IFERROR(IF(_xlfn.XLOOKUP(2,Meteo7J[Jour],Meteo7J[Tmin])&gt;=$L27,"OK","KO"),""))</f>
        <v>OK</v>
      </c>
      <c r="Q27" s="11" t="str">
        <f>IF($L27="","",IFERROR(IF(_xlfn.XLOOKUP(3,Meteo7J[Jour],Meteo7J[Tmin])&gt;=$L27,"OK","KO"),""))</f>
        <v>OK</v>
      </c>
      <c r="R27" s="11" t="str">
        <f>IF($L27="","",IFERROR(IF(_xlfn.XLOOKUP(4,Meteo7J[Jour],Meteo7J[Tmin])&gt;=$L27,"OK","KO"),""))</f>
        <v>OK</v>
      </c>
      <c r="S27" s="11" t="str">
        <f>IF($L27="","",IFERROR(IF(_xlfn.XLOOKUP(5,Meteo7J[Jour],Meteo7J[Tmin])&gt;=$L27,"OK","KO"),""))</f>
        <v>OK</v>
      </c>
      <c r="T27" s="11" t="str">
        <f>IF($L27="","",IFERROR(IF(_xlfn.XLOOKUP(6,Meteo7J[Jour],Meteo7J[Tmin])&gt;=$L27,"OK","KO"),""))</f>
        <v>OK</v>
      </c>
      <c r="U27" s="9"/>
    </row>
    <row r="28" spans="1:21" x14ac:dyDescent="0.3">
      <c r="A28" s="9" t="s">
        <v>79</v>
      </c>
      <c r="B28" s="9" t="s">
        <v>76</v>
      </c>
      <c r="C28" s="9" t="s">
        <v>77</v>
      </c>
      <c r="D28" s="9" t="s">
        <v>23</v>
      </c>
      <c r="E28" s="9" t="s">
        <v>43</v>
      </c>
      <c r="F28" s="9" t="s">
        <v>33</v>
      </c>
      <c r="G28" s="9" t="s">
        <v>26</v>
      </c>
      <c r="H28" s="10" t="s">
        <v>37</v>
      </c>
      <c r="I28" s="10" t="s">
        <v>28</v>
      </c>
      <c r="J28" s="11" t="s">
        <v>29</v>
      </c>
      <c r="K28" s="9" t="str">
        <f t="shared" si="0"/>
        <v>Floraison : Mai–Oct</v>
      </c>
      <c r="L28" s="11">
        <v>-12</v>
      </c>
      <c r="M28" s="9" t="str">
        <f t="shared" ca="1" si="1"/>
        <v>OK dès JEUDI 12-févr</v>
      </c>
      <c r="N28" s="11" t="str">
        <f>IF($L28="","",IFERROR(IF(_xlfn.XLOOKUP(0,Meteo7J[Jour],Meteo7J[Tmin])&gt;=$L28,"OK","KO"),""))</f>
        <v>OK</v>
      </c>
      <c r="O28" s="11" t="str">
        <f>IF($L28="","",IFERROR(IF(_xlfn.XLOOKUP(1,Meteo7J[Jour],Meteo7J[Tmin])&gt;=$L28,"OK","KO"),""))</f>
        <v>OK</v>
      </c>
      <c r="P28" s="11" t="str">
        <f>IF($L28="","",IFERROR(IF(_xlfn.XLOOKUP(2,Meteo7J[Jour],Meteo7J[Tmin])&gt;=$L28,"OK","KO"),""))</f>
        <v>OK</v>
      </c>
      <c r="Q28" s="11" t="str">
        <f>IF($L28="","",IFERROR(IF(_xlfn.XLOOKUP(3,Meteo7J[Jour],Meteo7J[Tmin])&gt;=$L28,"OK","KO"),""))</f>
        <v>OK</v>
      </c>
      <c r="R28" s="11" t="str">
        <f>IF($L28="","",IFERROR(IF(_xlfn.XLOOKUP(4,Meteo7J[Jour],Meteo7J[Tmin])&gt;=$L28,"OK","KO"),""))</f>
        <v>OK</v>
      </c>
      <c r="S28" s="11" t="str">
        <f>IF($L28="","",IFERROR(IF(_xlfn.XLOOKUP(5,Meteo7J[Jour],Meteo7J[Tmin])&gt;=$L28,"OK","KO"),""))</f>
        <v>OK</v>
      </c>
      <c r="T28" s="11" t="str">
        <f>IF($L28="","",IFERROR(IF(_xlfn.XLOOKUP(6,Meteo7J[Jour],Meteo7J[Tmin])&gt;=$L28,"OK","KO"),""))</f>
        <v>OK</v>
      </c>
      <c r="U28" s="9"/>
    </row>
    <row r="29" spans="1:21" x14ac:dyDescent="0.3">
      <c r="A29" s="12" t="s">
        <v>80</v>
      </c>
      <c r="B29" s="12" t="s">
        <v>81</v>
      </c>
      <c r="C29" s="12" t="s">
        <v>82</v>
      </c>
      <c r="D29" s="12" t="s">
        <v>23</v>
      </c>
      <c r="E29" s="12" t="s">
        <v>24</v>
      </c>
      <c r="F29" s="12" t="s">
        <v>25</v>
      </c>
      <c r="G29" s="12" t="s">
        <v>26</v>
      </c>
      <c r="H29" s="13" t="s">
        <v>37</v>
      </c>
      <c r="I29" s="13" t="s">
        <v>28</v>
      </c>
      <c r="J29" s="14" t="s">
        <v>29</v>
      </c>
      <c r="K29" s="13" t="str">
        <f t="shared" si="0"/>
        <v>Floraison : Juin–Sep</v>
      </c>
      <c r="L29" s="14">
        <v>-5</v>
      </c>
      <c r="M29" s="13" t="str">
        <f t="shared" ca="1" si="1"/>
        <v>OK dès JEUDI 12-févr</v>
      </c>
      <c r="N29" s="14" t="str">
        <f>IF($L29="","",IFERROR(IF(_xlfn.XLOOKUP(0,Meteo7J[Jour],Meteo7J[Tmin])&gt;=$L29,"OK","KO"),""))</f>
        <v>OK</v>
      </c>
      <c r="O29" s="14" t="str">
        <f>IF($L29="","",IFERROR(IF(_xlfn.XLOOKUP(1,Meteo7J[Jour],Meteo7J[Tmin])&gt;=$L29,"OK","KO"),""))</f>
        <v>OK</v>
      </c>
      <c r="P29" s="14" t="str">
        <f>IF($L29="","",IFERROR(IF(_xlfn.XLOOKUP(2,Meteo7J[Jour],Meteo7J[Tmin])&gt;=$L29,"OK","KO"),""))</f>
        <v>OK</v>
      </c>
      <c r="Q29" s="14" t="str">
        <f>IF($L29="","",IFERROR(IF(_xlfn.XLOOKUP(3,Meteo7J[Jour],Meteo7J[Tmin])&gt;=$L29,"OK","KO"),""))</f>
        <v>OK</v>
      </c>
      <c r="R29" s="14" t="str">
        <f>IF($L29="","",IFERROR(IF(_xlfn.XLOOKUP(4,Meteo7J[Jour],Meteo7J[Tmin])&gt;=$L29,"OK","KO"),""))</f>
        <v>OK</v>
      </c>
      <c r="S29" s="14" t="str">
        <f>IF($L29="","",IFERROR(IF(_xlfn.XLOOKUP(5,Meteo7J[Jour],Meteo7J[Tmin])&gt;=$L29,"OK","KO"),""))</f>
        <v>OK</v>
      </c>
      <c r="T29" s="14" t="str">
        <f>IF($L29="","",IFERROR(IF(_xlfn.XLOOKUP(6,Meteo7J[Jour],Meteo7J[Tmin])&gt;=$L29,"OK","KO"),""))</f>
        <v>OK</v>
      </c>
      <c r="U29" s="12"/>
    </row>
    <row r="30" spans="1:21" x14ac:dyDescent="0.3">
      <c r="A30" s="12" t="s">
        <v>83</v>
      </c>
      <c r="B30" s="12" t="s">
        <v>81</v>
      </c>
      <c r="C30" s="12" t="s">
        <v>82</v>
      </c>
      <c r="D30" s="12" t="s">
        <v>23</v>
      </c>
      <c r="E30" s="12" t="s">
        <v>24</v>
      </c>
      <c r="F30" s="12" t="s">
        <v>31</v>
      </c>
      <c r="G30" s="12" t="s">
        <v>26</v>
      </c>
      <c r="H30" s="13" t="s">
        <v>37</v>
      </c>
      <c r="I30" s="13" t="s">
        <v>28</v>
      </c>
      <c r="J30" s="14" t="s">
        <v>29</v>
      </c>
      <c r="K30" s="13" t="str">
        <f t="shared" si="0"/>
        <v>Floraison : Juin–Sep</v>
      </c>
      <c r="L30" s="14">
        <v>-5</v>
      </c>
      <c r="M30" s="13" t="str">
        <f t="shared" ca="1" si="1"/>
        <v>OK dès JEUDI 12-févr</v>
      </c>
      <c r="N30" s="14" t="str">
        <f>IF($L30="","",IFERROR(IF(_xlfn.XLOOKUP(0,Meteo7J[Jour],Meteo7J[Tmin])&gt;=$L30,"OK","KO"),""))</f>
        <v>OK</v>
      </c>
      <c r="O30" s="14" t="str">
        <f>IF($L30="","",IFERROR(IF(_xlfn.XLOOKUP(1,Meteo7J[Jour],Meteo7J[Tmin])&gt;=$L30,"OK","KO"),""))</f>
        <v>OK</v>
      </c>
      <c r="P30" s="14" t="str">
        <f>IF($L30="","",IFERROR(IF(_xlfn.XLOOKUP(2,Meteo7J[Jour],Meteo7J[Tmin])&gt;=$L30,"OK","KO"),""))</f>
        <v>OK</v>
      </c>
      <c r="Q30" s="14" t="str">
        <f>IF($L30="","",IFERROR(IF(_xlfn.XLOOKUP(3,Meteo7J[Jour],Meteo7J[Tmin])&gt;=$L30,"OK","KO"),""))</f>
        <v>OK</v>
      </c>
      <c r="R30" s="14" t="str">
        <f>IF($L30="","",IFERROR(IF(_xlfn.XLOOKUP(4,Meteo7J[Jour],Meteo7J[Tmin])&gt;=$L30,"OK","KO"),""))</f>
        <v>OK</v>
      </c>
      <c r="S30" s="14" t="str">
        <f>IF($L30="","",IFERROR(IF(_xlfn.XLOOKUP(5,Meteo7J[Jour],Meteo7J[Tmin])&gt;=$L30,"OK","KO"),""))</f>
        <v>OK</v>
      </c>
      <c r="T30" s="14" t="str">
        <f>IF($L30="","",IFERROR(IF(_xlfn.XLOOKUP(6,Meteo7J[Jour],Meteo7J[Tmin])&gt;=$L30,"OK","KO"),""))</f>
        <v>OK</v>
      </c>
      <c r="U30" s="12"/>
    </row>
    <row r="31" spans="1:21" x14ac:dyDescent="0.3">
      <c r="A31" s="12" t="s">
        <v>84</v>
      </c>
      <c r="B31" s="12" t="s">
        <v>81</v>
      </c>
      <c r="C31" s="12" t="s">
        <v>82</v>
      </c>
      <c r="D31" s="12" t="s">
        <v>23</v>
      </c>
      <c r="E31" s="12" t="s">
        <v>24</v>
      </c>
      <c r="F31" s="12" t="s">
        <v>33</v>
      </c>
      <c r="G31" s="12" t="s">
        <v>26</v>
      </c>
      <c r="H31" s="13" t="s">
        <v>37</v>
      </c>
      <c r="I31" s="13" t="s">
        <v>28</v>
      </c>
      <c r="J31" s="14" t="s">
        <v>29</v>
      </c>
      <c r="K31" s="13" t="str">
        <f t="shared" si="0"/>
        <v>Floraison : Juin–Sep</v>
      </c>
      <c r="L31" s="14">
        <v>-5</v>
      </c>
      <c r="M31" s="13" t="str">
        <f t="shared" ca="1" si="1"/>
        <v>OK dès JEUDI 12-févr</v>
      </c>
      <c r="N31" s="14" t="str">
        <f>IF($L31="","",IFERROR(IF(_xlfn.XLOOKUP(0,Meteo7J[Jour],Meteo7J[Tmin])&gt;=$L31,"OK","KO"),""))</f>
        <v>OK</v>
      </c>
      <c r="O31" s="14" t="str">
        <f>IF($L31="","",IFERROR(IF(_xlfn.XLOOKUP(1,Meteo7J[Jour],Meteo7J[Tmin])&gt;=$L31,"OK","KO"),""))</f>
        <v>OK</v>
      </c>
      <c r="P31" s="14" t="str">
        <f>IF($L31="","",IFERROR(IF(_xlfn.XLOOKUP(2,Meteo7J[Jour],Meteo7J[Tmin])&gt;=$L31,"OK","KO"),""))</f>
        <v>OK</v>
      </c>
      <c r="Q31" s="14" t="str">
        <f>IF($L31="","",IFERROR(IF(_xlfn.XLOOKUP(3,Meteo7J[Jour],Meteo7J[Tmin])&gt;=$L31,"OK","KO"),""))</f>
        <v>OK</v>
      </c>
      <c r="R31" s="14" t="str">
        <f>IF($L31="","",IFERROR(IF(_xlfn.XLOOKUP(4,Meteo7J[Jour],Meteo7J[Tmin])&gt;=$L31,"OK","KO"),""))</f>
        <v>OK</v>
      </c>
      <c r="S31" s="14" t="str">
        <f>IF($L31="","",IFERROR(IF(_xlfn.XLOOKUP(5,Meteo7J[Jour],Meteo7J[Tmin])&gt;=$L31,"OK","KO"),""))</f>
        <v>OK</v>
      </c>
      <c r="T31" s="14" t="str">
        <f>IF($L31="","",IFERROR(IF(_xlfn.XLOOKUP(6,Meteo7J[Jour],Meteo7J[Tmin])&gt;=$L31,"OK","KO"),""))</f>
        <v>OK</v>
      </c>
      <c r="U31" s="12"/>
    </row>
    <row r="32" spans="1:21" x14ac:dyDescent="0.3">
      <c r="A32" s="9" t="s">
        <v>85</v>
      </c>
      <c r="B32" s="9" t="s">
        <v>86</v>
      </c>
      <c r="C32" s="9" t="s">
        <v>87</v>
      </c>
      <c r="D32" s="9" t="s">
        <v>23</v>
      </c>
      <c r="E32" s="9" t="s">
        <v>24</v>
      </c>
      <c r="F32" s="9" t="s">
        <v>25</v>
      </c>
      <c r="G32" s="9" t="s">
        <v>26</v>
      </c>
      <c r="H32" s="10" t="s">
        <v>37</v>
      </c>
      <c r="I32" s="10" t="s">
        <v>28</v>
      </c>
      <c r="J32" s="11" t="s">
        <v>29</v>
      </c>
      <c r="K32" s="9" t="str">
        <f t="shared" si="0"/>
        <v>Floraison : Juin–Sep</v>
      </c>
      <c r="L32" s="11">
        <v>-15</v>
      </c>
      <c r="M32" s="9" t="str">
        <f t="shared" ca="1" si="1"/>
        <v>OK dès JEUDI 12-févr</v>
      </c>
      <c r="N32" s="11" t="str">
        <f>IF($L32="","",IFERROR(IF(_xlfn.XLOOKUP(0,Meteo7J[Jour],Meteo7J[Tmin])&gt;=$L32,"OK","KO"),""))</f>
        <v>OK</v>
      </c>
      <c r="O32" s="11" t="str">
        <f>IF($L32="","",IFERROR(IF(_xlfn.XLOOKUP(1,Meteo7J[Jour],Meteo7J[Tmin])&gt;=$L32,"OK","KO"),""))</f>
        <v>OK</v>
      </c>
      <c r="P32" s="11" t="str">
        <f>IF($L32="","",IFERROR(IF(_xlfn.XLOOKUP(2,Meteo7J[Jour],Meteo7J[Tmin])&gt;=$L32,"OK","KO"),""))</f>
        <v>OK</v>
      </c>
      <c r="Q32" s="11" t="str">
        <f>IF($L32="","",IFERROR(IF(_xlfn.XLOOKUP(3,Meteo7J[Jour],Meteo7J[Tmin])&gt;=$L32,"OK","KO"),""))</f>
        <v>OK</v>
      </c>
      <c r="R32" s="11" t="str">
        <f>IF($L32="","",IFERROR(IF(_xlfn.XLOOKUP(4,Meteo7J[Jour],Meteo7J[Tmin])&gt;=$L32,"OK","KO"),""))</f>
        <v>OK</v>
      </c>
      <c r="S32" s="11" t="str">
        <f>IF($L32="","",IFERROR(IF(_xlfn.XLOOKUP(5,Meteo7J[Jour],Meteo7J[Tmin])&gt;=$L32,"OK","KO"),""))</f>
        <v>OK</v>
      </c>
      <c r="T32" s="11" t="str">
        <f>IF($L32="","",IFERROR(IF(_xlfn.XLOOKUP(6,Meteo7J[Jour],Meteo7J[Tmin])&gt;=$L32,"OK","KO"),""))</f>
        <v>OK</v>
      </c>
      <c r="U32" s="9"/>
    </row>
    <row r="33" spans="1:21" x14ac:dyDescent="0.3">
      <c r="A33" s="9" t="s">
        <v>88</v>
      </c>
      <c r="B33" s="9" t="s">
        <v>86</v>
      </c>
      <c r="C33" s="9" t="s">
        <v>87</v>
      </c>
      <c r="D33" s="9" t="s">
        <v>23</v>
      </c>
      <c r="E33" s="9" t="s">
        <v>24</v>
      </c>
      <c r="F33" s="9" t="s">
        <v>31</v>
      </c>
      <c r="G33" s="9" t="s">
        <v>26</v>
      </c>
      <c r="H33" s="10" t="s">
        <v>37</v>
      </c>
      <c r="I33" s="10" t="s">
        <v>28</v>
      </c>
      <c r="J33" s="11" t="s">
        <v>29</v>
      </c>
      <c r="K33" s="9" t="str">
        <f t="shared" si="0"/>
        <v>Floraison : Juin–Sep</v>
      </c>
      <c r="L33" s="11">
        <v>-15</v>
      </c>
      <c r="M33" s="9" t="str">
        <f t="shared" ca="1" si="1"/>
        <v>OK dès JEUDI 12-févr</v>
      </c>
      <c r="N33" s="11" t="str">
        <f>IF($L33="","",IFERROR(IF(_xlfn.XLOOKUP(0,Meteo7J[Jour],Meteo7J[Tmin])&gt;=$L33,"OK","KO"),""))</f>
        <v>OK</v>
      </c>
      <c r="O33" s="11" t="str">
        <f>IF($L33="","",IFERROR(IF(_xlfn.XLOOKUP(1,Meteo7J[Jour],Meteo7J[Tmin])&gt;=$L33,"OK","KO"),""))</f>
        <v>OK</v>
      </c>
      <c r="P33" s="11" t="str">
        <f>IF($L33="","",IFERROR(IF(_xlfn.XLOOKUP(2,Meteo7J[Jour],Meteo7J[Tmin])&gt;=$L33,"OK","KO"),""))</f>
        <v>OK</v>
      </c>
      <c r="Q33" s="11" t="str">
        <f>IF($L33="","",IFERROR(IF(_xlfn.XLOOKUP(3,Meteo7J[Jour],Meteo7J[Tmin])&gt;=$L33,"OK","KO"),""))</f>
        <v>OK</v>
      </c>
      <c r="R33" s="11" t="str">
        <f>IF($L33="","",IFERROR(IF(_xlfn.XLOOKUP(4,Meteo7J[Jour],Meteo7J[Tmin])&gt;=$L33,"OK","KO"),""))</f>
        <v>OK</v>
      </c>
      <c r="S33" s="11" t="str">
        <f>IF($L33="","",IFERROR(IF(_xlfn.XLOOKUP(5,Meteo7J[Jour],Meteo7J[Tmin])&gt;=$L33,"OK","KO"),""))</f>
        <v>OK</v>
      </c>
      <c r="T33" s="11" t="str">
        <f>IF($L33="","",IFERROR(IF(_xlfn.XLOOKUP(6,Meteo7J[Jour],Meteo7J[Tmin])&gt;=$L33,"OK","KO"),""))</f>
        <v>OK</v>
      </c>
      <c r="U33" s="9"/>
    </row>
    <row r="34" spans="1:21" x14ac:dyDescent="0.3">
      <c r="A34" s="9" t="s">
        <v>89</v>
      </c>
      <c r="B34" s="9" t="s">
        <v>86</v>
      </c>
      <c r="C34" s="9" t="s">
        <v>87</v>
      </c>
      <c r="D34" s="9" t="s">
        <v>23</v>
      </c>
      <c r="E34" s="9" t="s">
        <v>24</v>
      </c>
      <c r="F34" s="9" t="s">
        <v>33</v>
      </c>
      <c r="G34" s="9" t="s">
        <v>26</v>
      </c>
      <c r="H34" s="10" t="s">
        <v>37</v>
      </c>
      <c r="I34" s="10" t="s">
        <v>28</v>
      </c>
      <c r="J34" s="11" t="s">
        <v>29</v>
      </c>
      <c r="K34" s="9" t="str">
        <f t="shared" si="0"/>
        <v>Floraison : Juin–Sep</v>
      </c>
      <c r="L34" s="11">
        <v>-15</v>
      </c>
      <c r="M34" s="9" t="str">
        <f t="shared" ca="1" si="1"/>
        <v>OK dès JEUDI 12-févr</v>
      </c>
      <c r="N34" s="11" t="str">
        <f>IF($L34="","",IFERROR(IF(_xlfn.XLOOKUP(0,Meteo7J[Jour],Meteo7J[Tmin])&gt;=$L34,"OK","KO"),""))</f>
        <v>OK</v>
      </c>
      <c r="O34" s="11" t="str">
        <f>IF($L34="","",IFERROR(IF(_xlfn.XLOOKUP(1,Meteo7J[Jour],Meteo7J[Tmin])&gt;=$L34,"OK","KO"),""))</f>
        <v>OK</v>
      </c>
      <c r="P34" s="11" t="str">
        <f>IF($L34="","",IFERROR(IF(_xlfn.XLOOKUP(2,Meteo7J[Jour],Meteo7J[Tmin])&gt;=$L34,"OK","KO"),""))</f>
        <v>OK</v>
      </c>
      <c r="Q34" s="11" t="str">
        <f>IF($L34="","",IFERROR(IF(_xlfn.XLOOKUP(3,Meteo7J[Jour],Meteo7J[Tmin])&gt;=$L34,"OK","KO"),""))</f>
        <v>OK</v>
      </c>
      <c r="R34" s="11" t="str">
        <f>IF($L34="","",IFERROR(IF(_xlfn.XLOOKUP(4,Meteo7J[Jour],Meteo7J[Tmin])&gt;=$L34,"OK","KO"),""))</f>
        <v>OK</v>
      </c>
      <c r="S34" s="11" t="str">
        <f>IF($L34="","",IFERROR(IF(_xlfn.XLOOKUP(5,Meteo7J[Jour],Meteo7J[Tmin])&gt;=$L34,"OK","KO"),""))</f>
        <v>OK</v>
      </c>
      <c r="T34" s="11" t="str">
        <f>IF($L34="","",IFERROR(IF(_xlfn.XLOOKUP(6,Meteo7J[Jour],Meteo7J[Tmin])&gt;=$L34,"OK","KO"),""))</f>
        <v>OK</v>
      </c>
      <c r="U34" s="9"/>
    </row>
    <row r="35" spans="1:21" x14ac:dyDescent="0.3">
      <c r="A35" s="12" t="s">
        <v>90</v>
      </c>
      <c r="B35" s="12" t="s">
        <v>212</v>
      </c>
      <c r="C35" s="12" t="s">
        <v>92</v>
      </c>
      <c r="D35" s="12" t="s">
        <v>23</v>
      </c>
      <c r="E35" s="12" t="s">
        <v>43</v>
      </c>
      <c r="F35" s="12" t="s">
        <v>25</v>
      </c>
      <c r="G35" s="12" t="s">
        <v>26</v>
      </c>
      <c r="H35" s="13" t="s">
        <v>37</v>
      </c>
      <c r="I35" s="13" t="s">
        <v>28</v>
      </c>
      <c r="J35" s="14" t="s">
        <v>29</v>
      </c>
      <c r="K35" s="13" t="str">
        <f>IFERROR(_xlfn.XLOOKUP("*"&amp;TRIM(B2)&amp;"*",$Z$2:$Z$15,$AA$2:$AA$15,"",2),"")</f>
        <v>Floraison : Juin–Juillet</v>
      </c>
      <c r="L35" s="14">
        <v>-12</v>
      </c>
      <c r="M35" s="13" t="str">
        <f t="shared" ca="1" si="1"/>
        <v>OK dès JEUDI 12-févr</v>
      </c>
      <c r="N35" s="14" t="str">
        <f>IF($L35="","",IFERROR(IF(_xlfn.XLOOKUP(0,Meteo7J[Jour],Meteo7J[Tmin])&gt;=$L35,"OK","KO"),""))</f>
        <v>OK</v>
      </c>
      <c r="O35" s="14" t="str">
        <f>IF($L35="","",IFERROR(IF(_xlfn.XLOOKUP(1,Meteo7J[Jour],Meteo7J[Tmin])&gt;=$L35,"OK","KO"),""))</f>
        <v>OK</v>
      </c>
      <c r="P35" s="14" t="str">
        <f>IF($L35="","",IFERROR(IF(_xlfn.XLOOKUP(2,Meteo7J[Jour],Meteo7J[Tmin])&gt;=$L35,"OK","KO"),""))</f>
        <v>OK</v>
      </c>
      <c r="Q35" s="14" t="str">
        <f>IF($L35="","",IFERROR(IF(_xlfn.XLOOKUP(3,Meteo7J[Jour],Meteo7J[Tmin])&gt;=$L35,"OK","KO"),""))</f>
        <v>OK</v>
      </c>
      <c r="R35" s="14" t="str">
        <f>IF($L35="","",IFERROR(IF(_xlfn.XLOOKUP(4,Meteo7J[Jour],Meteo7J[Tmin])&gt;=$L35,"OK","KO"),""))</f>
        <v>OK</v>
      </c>
      <c r="S35" s="14" t="str">
        <f>IF($L35="","",IFERROR(IF(_xlfn.XLOOKUP(5,Meteo7J[Jour],Meteo7J[Tmin])&gt;=$L35,"OK","KO"),""))</f>
        <v>OK</v>
      </c>
      <c r="T35" s="14" t="str">
        <f>IF($L35="","",IFERROR(IF(_xlfn.XLOOKUP(6,Meteo7J[Jour],Meteo7J[Tmin])&gt;=$L35,"OK","KO"),""))</f>
        <v>OK</v>
      </c>
      <c r="U35" s="12"/>
    </row>
    <row r="36" spans="1:21" x14ac:dyDescent="0.3">
      <c r="A36" s="12" t="s">
        <v>93</v>
      </c>
      <c r="B36" s="12" t="s">
        <v>212</v>
      </c>
      <c r="C36" s="12" t="s">
        <v>92</v>
      </c>
      <c r="D36" s="12" t="s">
        <v>23</v>
      </c>
      <c r="E36" s="12" t="s">
        <v>43</v>
      </c>
      <c r="F36" s="12" t="s">
        <v>31</v>
      </c>
      <c r="G36" s="12" t="s">
        <v>26</v>
      </c>
      <c r="H36" s="13" t="s">
        <v>37</v>
      </c>
      <c r="I36" s="13" t="s">
        <v>28</v>
      </c>
      <c r="J36" s="14" t="s">
        <v>29</v>
      </c>
      <c r="K36" s="13" t="str">
        <f>IFERROR(_xlfn.XLOOKUP("*"&amp;TRIM(B3)&amp;"*",$Z$2:$Z$15,$AA$2:$AA$15,"",2),"")</f>
        <v>Floraison : Juin–Juillet</v>
      </c>
      <c r="L36" s="14">
        <v>-12</v>
      </c>
      <c r="M36" s="13" t="str">
        <f t="shared" ca="1" si="1"/>
        <v>OK dès JEUDI 12-févr</v>
      </c>
      <c r="N36" s="14" t="str">
        <f>IF($L36="","",IFERROR(IF(_xlfn.XLOOKUP(0,Meteo7J[Jour],Meteo7J[Tmin])&gt;=$L36,"OK","KO"),""))</f>
        <v>OK</v>
      </c>
      <c r="O36" s="14" t="str">
        <f>IF($L36="","",IFERROR(IF(_xlfn.XLOOKUP(1,Meteo7J[Jour],Meteo7J[Tmin])&gt;=$L36,"OK","KO"),""))</f>
        <v>OK</v>
      </c>
      <c r="P36" s="14" t="str">
        <f>IF($L36="","",IFERROR(IF(_xlfn.XLOOKUP(2,Meteo7J[Jour],Meteo7J[Tmin])&gt;=$L36,"OK","KO"),""))</f>
        <v>OK</v>
      </c>
      <c r="Q36" s="14" t="str">
        <f>IF($L36="","",IFERROR(IF(_xlfn.XLOOKUP(3,Meteo7J[Jour],Meteo7J[Tmin])&gt;=$L36,"OK","KO"),""))</f>
        <v>OK</v>
      </c>
      <c r="R36" s="14" t="str">
        <f>IF($L36="","",IFERROR(IF(_xlfn.XLOOKUP(4,Meteo7J[Jour],Meteo7J[Tmin])&gt;=$L36,"OK","KO"),""))</f>
        <v>OK</v>
      </c>
      <c r="S36" s="14" t="str">
        <f>IF($L36="","",IFERROR(IF(_xlfn.XLOOKUP(5,Meteo7J[Jour],Meteo7J[Tmin])&gt;=$L36,"OK","KO"),""))</f>
        <v>OK</v>
      </c>
      <c r="T36" s="14" t="str">
        <f>IF($L36="","",IFERROR(IF(_xlfn.XLOOKUP(6,Meteo7J[Jour],Meteo7J[Tmin])&gt;=$L36,"OK","KO"),""))</f>
        <v>OK</v>
      </c>
      <c r="U36" s="12"/>
    </row>
    <row r="37" spans="1:21" x14ac:dyDescent="0.3">
      <c r="A37" s="12" t="s">
        <v>94</v>
      </c>
      <c r="B37" s="12" t="s">
        <v>212</v>
      </c>
      <c r="C37" s="12" t="s">
        <v>92</v>
      </c>
      <c r="D37" s="12" t="s">
        <v>23</v>
      </c>
      <c r="E37" s="12" t="s">
        <v>43</v>
      </c>
      <c r="F37" s="12" t="s">
        <v>33</v>
      </c>
      <c r="G37" s="12" t="s">
        <v>26</v>
      </c>
      <c r="H37" s="13" t="s">
        <v>37</v>
      </c>
      <c r="I37" s="13" t="s">
        <v>28</v>
      </c>
      <c r="J37" s="14" t="s">
        <v>29</v>
      </c>
      <c r="K37" s="13" t="str">
        <f>IFERROR(_xlfn.XLOOKUP("*"&amp;TRIM(B4)&amp;"*",$Z$2:$Z$15,$AA$2:$AA$15,"",2),"")</f>
        <v>Floraison : Juin–Juillet</v>
      </c>
      <c r="L37" s="14">
        <v>-12</v>
      </c>
      <c r="M37" s="13" t="str">
        <f t="shared" ca="1" si="1"/>
        <v>OK dès JEUDI 12-févr</v>
      </c>
      <c r="N37" s="14" t="str">
        <f>IF($L37="","",IFERROR(IF(_xlfn.XLOOKUP(0,Meteo7J[Jour],Meteo7J[Tmin])&gt;=$L37,"OK","KO"),""))</f>
        <v>OK</v>
      </c>
      <c r="O37" s="14" t="str">
        <f>IF($L37="","",IFERROR(IF(_xlfn.XLOOKUP(1,Meteo7J[Jour],Meteo7J[Tmin])&gt;=$L37,"OK","KO"),""))</f>
        <v>OK</v>
      </c>
      <c r="P37" s="14" t="str">
        <f>IF($L37="","",IFERROR(IF(_xlfn.XLOOKUP(2,Meteo7J[Jour],Meteo7J[Tmin])&gt;=$L37,"OK","KO"),""))</f>
        <v>OK</v>
      </c>
      <c r="Q37" s="14" t="str">
        <f>IF($L37="","",IFERROR(IF(_xlfn.XLOOKUP(3,Meteo7J[Jour],Meteo7J[Tmin])&gt;=$L37,"OK","KO"),""))</f>
        <v>OK</v>
      </c>
      <c r="R37" s="14" t="str">
        <f>IF($L37="","",IFERROR(IF(_xlfn.XLOOKUP(4,Meteo7J[Jour],Meteo7J[Tmin])&gt;=$L37,"OK","KO"),""))</f>
        <v>OK</v>
      </c>
      <c r="S37" s="14" t="str">
        <f>IF($L37="","",IFERROR(IF(_xlfn.XLOOKUP(5,Meteo7J[Jour],Meteo7J[Tmin])&gt;=$L37,"OK","KO"),""))</f>
        <v>OK</v>
      </c>
      <c r="T37" s="14" t="str">
        <f>IF($L37="","",IFERROR(IF(_xlfn.XLOOKUP(6,Meteo7J[Jour],Meteo7J[Tmin])&gt;=$L37,"OK","KO"),""))</f>
        <v>OK</v>
      </c>
      <c r="U37" s="12"/>
    </row>
    <row r="38" spans="1:21" x14ac:dyDescent="0.3">
      <c r="A38" s="9" t="s">
        <v>95</v>
      </c>
      <c r="B38" s="9" t="s">
        <v>96</v>
      </c>
      <c r="C38" s="9" t="s">
        <v>97</v>
      </c>
      <c r="D38" s="9" t="s">
        <v>23</v>
      </c>
      <c r="E38" s="9" t="s">
        <v>98</v>
      </c>
      <c r="F38" s="9" t="s">
        <v>25</v>
      </c>
      <c r="G38" s="9" t="s">
        <v>26</v>
      </c>
      <c r="H38" s="10" t="s">
        <v>37</v>
      </c>
      <c r="I38" s="10" t="s">
        <v>28</v>
      </c>
      <c r="J38" s="11" t="s">
        <v>29</v>
      </c>
      <c r="K38" s="9" t="str">
        <f t="shared" ref="K38:K43" si="2">IFERROR(_xlfn.XLOOKUP(B38,$Z$2:$Z$15,$AA$2:$AA$15),"")</f>
        <v>Floraison : Avr–Juin ; Sep–Oct</v>
      </c>
      <c r="L38" s="11">
        <v>-12</v>
      </c>
      <c r="M38" s="9" t="str">
        <f t="shared" ca="1" si="1"/>
        <v>OK dès JEUDI 12-févr</v>
      </c>
      <c r="N38" s="11" t="str">
        <f>IF($L38="","",IFERROR(IF(_xlfn.XLOOKUP(0,Meteo7J[Jour],Meteo7J[Tmin])&gt;=$L38,"OK","KO"),""))</f>
        <v>OK</v>
      </c>
      <c r="O38" s="11" t="str">
        <f>IF($L38="","",IFERROR(IF(_xlfn.XLOOKUP(1,Meteo7J[Jour],Meteo7J[Tmin])&gt;=$L38,"OK","KO"),""))</f>
        <v>OK</v>
      </c>
      <c r="P38" s="11" t="str">
        <f>IF($L38="","",IFERROR(IF(_xlfn.XLOOKUP(2,Meteo7J[Jour],Meteo7J[Tmin])&gt;=$L38,"OK","KO"),""))</f>
        <v>OK</v>
      </c>
      <c r="Q38" s="11" t="str">
        <f>IF($L38="","",IFERROR(IF(_xlfn.XLOOKUP(3,Meteo7J[Jour],Meteo7J[Tmin])&gt;=$L38,"OK","KO"),""))</f>
        <v>OK</v>
      </c>
      <c r="R38" s="11" t="str">
        <f>IF($L38="","",IFERROR(IF(_xlfn.XLOOKUP(4,Meteo7J[Jour],Meteo7J[Tmin])&gt;=$L38,"OK","KO"),""))</f>
        <v>OK</v>
      </c>
      <c r="S38" s="11" t="str">
        <f>IF($L38="","",IFERROR(IF(_xlfn.XLOOKUP(5,Meteo7J[Jour],Meteo7J[Tmin])&gt;=$L38,"OK","KO"),""))</f>
        <v>OK</v>
      </c>
      <c r="T38" s="11" t="str">
        <f>IF($L38="","",IFERROR(IF(_xlfn.XLOOKUP(6,Meteo7J[Jour],Meteo7J[Tmin])&gt;=$L38,"OK","KO"),""))</f>
        <v>OK</v>
      </c>
      <c r="U38" s="9"/>
    </row>
    <row r="39" spans="1:21" x14ac:dyDescent="0.3">
      <c r="A39" s="9" t="s">
        <v>99</v>
      </c>
      <c r="B39" s="9" t="s">
        <v>96</v>
      </c>
      <c r="C39" s="9" t="s">
        <v>97</v>
      </c>
      <c r="D39" s="9" t="s">
        <v>23</v>
      </c>
      <c r="E39" s="9" t="s">
        <v>98</v>
      </c>
      <c r="F39" s="9" t="s">
        <v>31</v>
      </c>
      <c r="G39" s="9" t="s">
        <v>26</v>
      </c>
      <c r="H39" s="10" t="s">
        <v>37</v>
      </c>
      <c r="I39" s="10" t="s">
        <v>28</v>
      </c>
      <c r="J39" s="11" t="s">
        <v>29</v>
      </c>
      <c r="K39" s="9" t="str">
        <f t="shared" si="2"/>
        <v>Floraison : Avr–Juin ; Sep–Oct</v>
      </c>
      <c r="L39" s="11">
        <v>-12</v>
      </c>
      <c r="M39" s="9" t="str">
        <f t="shared" ca="1" si="1"/>
        <v>OK dès JEUDI 12-févr</v>
      </c>
      <c r="N39" s="11" t="str">
        <f>IF($L39="","",IFERROR(IF(_xlfn.XLOOKUP(0,Meteo7J[Jour],Meteo7J[Tmin])&gt;=$L39,"OK","KO"),""))</f>
        <v>OK</v>
      </c>
      <c r="O39" s="11" t="str">
        <f>IF($L39="","",IFERROR(IF(_xlfn.XLOOKUP(1,Meteo7J[Jour],Meteo7J[Tmin])&gt;=$L39,"OK","KO"),""))</f>
        <v>OK</v>
      </c>
      <c r="P39" s="11" t="str">
        <f>IF($L39="","",IFERROR(IF(_xlfn.XLOOKUP(2,Meteo7J[Jour],Meteo7J[Tmin])&gt;=$L39,"OK","KO"),""))</f>
        <v>OK</v>
      </c>
      <c r="Q39" s="11" t="str">
        <f>IF($L39="","",IFERROR(IF(_xlfn.XLOOKUP(3,Meteo7J[Jour],Meteo7J[Tmin])&gt;=$L39,"OK","KO"),""))</f>
        <v>OK</v>
      </c>
      <c r="R39" s="11" t="str">
        <f>IF($L39="","",IFERROR(IF(_xlfn.XLOOKUP(4,Meteo7J[Jour],Meteo7J[Tmin])&gt;=$L39,"OK","KO"),""))</f>
        <v>OK</v>
      </c>
      <c r="S39" s="11" t="str">
        <f>IF($L39="","",IFERROR(IF(_xlfn.XLOOKUP(5,Meteo7J[Jour],Meteo7J[Tmin])&gt;=$L39,"OK","KO"),""))</f>
        <v>OK</v>
      </c>
      <c r="T39" s="11" t="str">
        <f>IF($L39="","",IFERROR(IF(_xlfn.XLOOKUP(6,Meteo7J[Jour],Meteo7J[Tmin])&gt;=$L39,"OK","KO"),""))</f>
        <v>OK</v>
      </c>
      <c r="U39" s="9"/>
    </row>
    <row r="40" spans="1:21" x14ac:dyDescent="0.3">
      <c r="A40" s="9" t="s">
        <v>100</v>
      </c>
      <c r="B40" s="9" t="s">
        <v>96</v>
      </c>
      <c r="C40" s="9" t="s">
        <v>97</v>
      </c>
      <c r="D40" s="9" t="s">
        <v>23</v>
      </c>
      <c r="E40" s="9" t="s">
        <v>98</v>
      </c>
      <c r="F40" s="9" t="s">
        <v>33</v>
      </c>
      <c r="G40" s="9" t="s">
        <v>26</v>
      </c>
      <c r="H40" s="10" t="s">
        <v>37</v>
      </c>
      <c r="I40" s="10" t="s">
        <v>28</v>
      </c>
      <c r="J40" s="11" t="s">
        <v>29</v>
      </c>
      <c r="K40" s="9" t="str">
        <f t="shared" si="2"/>
        <v>Floraison : Avr–Juin ; Sep–Oct</v>
      </c>
      <c r="L40" s="11">
        <v>-12</v>
      </c>
      <c r="M40" s="9" t="str">
        <f t="shared" ca="1" si="1"/>
        <v>OK dès JEUDI 12-févr</v>
      </c>
      <c r="N40" s="11" t="str">
        <f>IF($L40="","",IFERROR(IF(_xlfn.XLOOKUP(0,Meteo7J[Jour],Meteo7J[Tmin])&gt;=$L40,"OK","KO"),""))</f>
        <v>OK</v>
      </c>
      <c r="O40" s="11" t="str">
        <f>IF($L40="","",IFERROR(IF(_xlfn.XLOOKUP(1,Meteo7J[Jour],Meteo7J[Tmin])&gt;=$L40,"OK","KO"),""))</f>
        <v>OK</v>
      </c>
      <c r="P40" s="11" t="str">
        <f>IF($L40="","",IFERROR(IF(_xlfn.XLOOKUP(2,Meteo7J[Jour],Meteo7J[Tmin])&gt;=$L40,"OK","KO"),""))</f>
        <v>OK</v>
      </c>
      <c r="Q40" s="11" t="str">
        <f>IF($L40="","",IFERROR(IF(_xlfn.XLOOKUP(3,Meteo7J[Jour],Meteo7J[Tmin])&gt;=$L40,"OK","KO"),""))</f>
        <v>OK</v>
      </c>
      <c r="R40" s="11" t="str">
        <f>IF($L40="","",IFERROR(IF(_xlfn.XLOOKUP(4,Meteo7J[Jour],Meteo7J[Tmin])&gt;=$L40,"OK","KO"),""))</f>
        <v>OK</v>
      </c>
      <c r="S40" s="11" t="str">
        <f>IF($L40="","",IFERROR(IF(_xlfn.XLOOKUP(5,Meteo7J[Jour],Meteo7J[Tmin])&gt;=$L40,"OK","KO"),""))</f>
        <v>OK</v>
      </c>
      <c r="T40" s="11" t="str">
        <f>IF($L40="","",IFERROR(IF(_xlfn.XLOOKUP(6,Meteo7J[Jour],Meteo7J[Tmin])&gt;=$L40,"OK","KO"),""))</f>
        <v>OK</v>
      </c>
      <c r="U40" s="9"/>
    </row>
    <row r="41" spans="1:21" x14ac:dyDescent="0.3">
      <c r="A41" s="12" t="s">
        <v>101</v>
      </c>
      <c r="B41" s="12" t="s">
        <v>102</v>
      </c>
      <c r="C41" s="12" t="s">
        <v>103</v>
      </c>
      <c r="D41" s="12" t="s">
        <v>23</v>
      </c>
      <c r="E41" s="12" t="s">
        <v>24</v>
      </c>
      <c r="F41" s="12" t="s">
        <v>25</v>
      </c>
      <c r="G41" s="12" t="s">
        <v>26</v>
      </c>
      <c r="H41" s="13" t="s">
        <v>37</v>
      </c>
      <c r="I41" s="13" t="s">
        <v>28</v>
      </c>
      <c r="J41" s="14" t="s">
        <v>29</v>
      </c>
      <c r="K41" s="13" t="str">
        <f t="shared" si="2"/>
        <v>Floraison : Avr–Juin</v>
      </c>
      <c r="L41" s="14">
        <v>-15</v>
      </c>
      <c r="M41" s="13" t="str">
        <f t="shared" ca="1" si="1"/>
        <v>OK dès JEUDI 12-févr</v>
      </c>
      <c r="N41" s="14" t="str">
        <f>IF($L41="","",IFERROR(IF(_xlfn.XLOOKUP(0,Meteo7J[Jour],Meteo7J[Tmin])&gt;=$L41,"OK","KO"),""))</f>
        <v>OK</v>
      </c>
      <c r="O41" s="14" t="str">
        <f>IF($L41="","",IFERROR(IF(_xlfn.XLOOKUP(1,Meteo7J[Jour],Meteo7J[Tmin])&gt;=$L41,"OK","KO"),""))</f>
        <v>OK</v>
      </c>
      <c r="P41" s="14" t="str">
        <f>IF($L41="","",IFERROR(IF(_xlfn.XLOOKUP(2,Meteo7J[Jour],Meteo7J[Tmin])&gt;=$L41,"OK","KO"),""))</f>
        <v>OK</v>
      </c>
      <c r="Q41" s="14" t="str">
        <f>IF($L41="","",IFERROR(IF(_xlfn.XLOOKUP(3,Meteo7J[Jour],Meteo7J[Tmin])&gt;=$L41,"OK","KO"),""))</f>
        <v>OK</v>
      </c>
      <c r="R41" s="14" t="str">
        <f>IF($L41="","",IFERROR(IF(_xlfn.XLOOKUP(4,Meteo7J[Jour],Meteo7J[Tmin])&gt;=$L41,"OK","KO"),""))</f>
        <v>OK</v>
      </c>
      <c r="S41" s="14" t="str">
        <f>IF($L41="","",IFERROR(IF(_xlfn.XLOOKUP(5,Meteo7J[Jour],Meteo7J[Tmin])&gt;=$L41,"OK","KO"),""))</f>
        <v>OK</v>
      </c>
      <c r="T41" s="14" t="str">
        <f>IF($L41="","",IFERROR(IF(_xlfn.XLOOKUP(6,Meteo7J[Jour],Meteo7J[Tmin])&gt;=$L41,"OK","KO"),""))</f>
        <v>OK</v>
      </c>
      <c r="U41" s="12"/>
    </row>
    <row r="42" spans="1:21" x14ac:dyDescent="0.3">
      <c r="A42" s="12" t="s">
        <v>104</v>
      </c>
      <c r="B42" s="12" t="s">
        <v>102</v>
      </c>
      <c r="C42" s="12" t="s">
        <v>103</v>
      </c>
      <c r="D42" s="12" t="s">
        <v>23</v>
      </c>
      <c r="E42" s="12" t="s">
        <v>24</v>
      </c>
      <c r="F42" s="12" t="s">
        <v>31</v>
      </c>
      <c r="G42" s="12" t="s">
        <v>26</v>
      </c>
      <c r="H42" s="13" t="s">
        <v>37</v>
      </c>
      <c r="I42" s="13" t="s">
        <v>28</v>
      </c>
      <c r="J42" s="14" t="s">
        <v>29</v>
      </c>
      <c r="K42" s="13" t="str">
        <f t="shared" si="2"/>
        <v>Floraison : Avr–Juin</v>
      </c>
      <c r="L42" s="14">
        <v>-15</v>
      </c>
      <c r="M42" s="13" t="str">
        <f t="shared" ca="1" si="1"/>
        <v>OK dès JEUDI 12-févr</v>
      </c>
      <c r="N42" s="14" t="str">
        <f>IF($L42="","",IFERROR(IF(_xlfn.XLOOKUP(0,Meteo7J[Jour],Meteo7J[Tmin])&gt;=$L42,"OK","KO"),""))</f>
        <v>OK</v>
      </c>
      <c r="O42" s="14" t="str">
        <f>IF($L42="","",IFERROR(IF(_xlfn.XLOOKUP(1,Meteo7J[Jour],Meteo7J[Tmin])&gt;=$L42,"OK","KO"),""))</f>
        <v>OK</v>
      </c>
      <c r="P42" s="14" t="str">
        <f>IF($L42="","",IFERROR(IF(_xlfn.XLOOKUP(2,Meteo7J[Jour],Meteo7J[Tmin])&gt;=$L42,"OK","KO"),""))</f>
        <v>OK</v>
      </c>
      <c r="Q42" s="14" t="str">
        <f>IF($L42="","",IFERROR(IF(_xlfn.XLOOKUP(3,Meteo7J[Jour],Meteo7J[Tmin])&gt;=$L42,"OK","KO"),""))</f>
        <v>OK</v>
      </c>
      <c r="R42" s="14" t="str">
        <f>IF($L42="","",IFERROR(IF(_xlfn.XLOOKUP(4,Meteo7J[Jour],Meteo7J[Tmin])&gt;=$L42,"OK","KO"),""))</f>
        <v>OK</v>
      </c>
      <c r="S42" s="14" t="str">
        <f>IF($L42="","",IFERROR(IF(_xlfn.XLOOKUP(5,Meteo7J[Jour],Meteo7J[Tmin])&gt;=$L42,"OK","KO"),""))</f>
        <v>OK</v>
      </c>
      <c r="T42" s="14" t="str">
        <f>IF($L42="","",IFERROR(IF(_xlfn.XLOOKUP(6,Meteo7J[Jour],Meteo7J[Tmin])&gt;=$L42,"OK","KO"),""))</f>
        <v>OK</v>
      </c>
      <c r="U42" s="12"/>
    </row>
    <row r="43" spans="1:21" x14ac:dyDescent="0.3">
      <c r="A43" s="12" t="s">
        <v>105</v>
      </c>
      <c r="B43" s="12" t="s">
        <v>102</v>
      </c>
      <c r="C43" s="12" t="s">
        <v>103</v>
      </c>
      <c r="D43" s="12" t="s">
        <v>23</v>
      </c>
      <c r="E43" s="12" t="s">
        <v>24</v>
      </c>
      <c r="F43" s="12" t="s">
        <v>33</v>
      </c>
      <c r="G43" s="12" t="s">
        <v>26</v>
      </c>
      <c r="H43" s="13" t="s">
        <v>37</v>
      </c>
      <c r="I43" s="13" t="s">
        <v>28</v>
      </c>
      <c r="J43" s="14" t="s">
        <v>29</v>
      </c>
      <c r="K43" s="13" t="str">
        <f t="shared" si="2"/>
        <v>Floraison : Avr–Juin</v>
      </c>
      <c r="L43" s="14">
        <v>-15</v>
      </c>
      <c r="M43" s="13" t="str">
        <f t="shared" ca="1" si="1"/>
        <v>OK dès JEUDI 12-févr</v>
      </c>
      <c r="N43" s="14" t="str">
        <f>IF($L43="","",IFERROR(IF(_xlfn.XLOOKUP(0,Meteo7J[Jour],Meteo7J[Tmin])&gt;=$L43,"OK","KO"),""))</f>
        <v>OK</v>
      </c>
      <c r="O43" s="14" t="str">
        <f>IF($L43="","",IFERROR(IF(_xlfn.XLOOKUP(1,Meteo7J[Jour],Meteo7J[Tmin])&gt;=$L43,"OK","KO"),""))</f>
        <v>OK</v>
      </c>
      <c r="P43" s="14" t="str">
        <f>IF($L43="","",IFERROR(IF(_xlfn.XLOOKUP(2,Meteo7J[Jour],Meteo7J[Tmin])&gt;=$L43,"OK","KO"),""))</f>
        <v>OK</v>
      </c>
      <c r="Q43" s="14" t="str">
        <f>IF($L43="","",IFERROR(IF(_xlfn.XLOOKUP(3,Meteo7J[Jour],Meteo7J[Tmin])&gt;=$L43,"OK","KO"),""))</f>
        <v>OK</v>
      </c>
      <c r="R43" s="14" t="str">
        <f>IF($L43="","",IFERROR(IF(_xlfn.XLOOKUP(4,Meteo7J[Jour],Meteo7J[Tmin])&gt;=$L43,"OK","KO"),""))</f>
        <v>OK</v>
      </c>
      <c r="S43" s="14" t="str">
        <f>IF($L43="","",IFERROR(IF(_xlfn.XLOOKUP(5,Meteo7J[Jour],Meteo7J[Tmin])&gt;=$L43,"OK","KO"),""))</f>
        <v>OK</v>
      </c>
      <c r="T43" s="14" t="str">
        <f>IF($L43="","",IFERROR(IF(_xlfn.XLOOKUP(6,Meteo7J[Jour],Meteo7J[Tmin])&gt;=$L43,"OK","KO"),""))</f>
        <v>OK</v>
      </c>
      <c r="U43" s="12"/>
    </row>
    <row r="44" spans="1:21" x14ac:dyDescent="0.3">
      <c r="A44" s="9" t="s">
        <v>106</v>
      </c>
      <c r="B44" s="9" t="s">
        <v>107</v>
      </c>
      <c r="C44" s="9" t="s">
        <v>108</v>
      </c>
      <c r="D44" s="9" t="s">
        <v>23</v>
      </c>
      <c r="E44" s="9" t="s">
        <v>24</v>
      </c>
      <c r="F44" s="9" t="s">
        <v>25</v>
      </c>
      <c r="G44" s="9" t="s">
        <v>26</v>
      </c>
      <c r="H44" s="10" t="s">
        <v>37</v>
      </c>
      <c r="I44" s="10" t="s">
        <v>28</v>
      </c>
      <c r="J44" s="11" t="s">
        <v>29</v>
      </c>
      <c r="K44" s="9" t="str">
        <f>IFERROR(_xlfn.XLOOKUP("*"&amp;TRIM(B2)&amp;"*",$Z$2:$Z$15,$AA$2:$AA$15,"",2),"")</f>
        <v>Floraison : Juin–Juillet</v>
      </c>
      <c r="L44" s="11">
        <v>-10</v>
      </c>
      <c r="M44" s="9" t="str">
        <f t="shared" ca="1" si="1"/>
        <v>OK dès JEUDI 12-févr</v>
      </c>
      <c r="N44" s="11" t="str">
        <f>IF($L44="","",IFERROR(IF(_xlfn.XLOOKUP(0,Meteo7J[Jour],Meteo7J[Tmin])&gt;=$L44,"OK","KO"),""))</f>
        <v>OK</v>
      </c>
      <c r="O44" s="11" t="str">
        <f>IF($L44="","",IFERROR(IF(_xlfn.XLOOKUP(1,Meteo7J[Jour],Meteo7J[Tmin])&gt;=$L44,"OK","KO"),""))</f>
        <v>OK</v>
      </c>
      <c r="P44" s="11" t="str">
        <f>IF($L44="","",IFERROR(IF(_xlfn.XLOOKUP(2,Meteo7J[Jour],Meteo7J[Tmin])&gt;=$L44,"OK","KO"),""))</f>
        <v>OK</v>
      </c>
      <c r="Q44" s="11" t="str">
        <f>IF($L44="","",IFERROR(IF(_xlfn.XLOOKUP(3,Meteo7J[Jour],Meteo7J[Tmin])&gt;=$L44,"OK","KO"),""))</f>
        <v>OK</v>
      </c>
      <c r="R44" s="11" t="str">
        <f>IF($L44="","",IFERROR(IF(_xlfn.XLOOKUP(4,Meteo7J[Jour],Meteo7J[Tmin])&gt;=$L44,"OK","KO"),""))</f>
        <v>OK</v>
      </c>
      <c r="S44" s="11" t="str">
        <f>IF($L44="","",IFERROR(IF(_xlfn.XLOOKUP(5,Meteo7J[Jour],Meteo7J[Tmin])&gt;=$L44,"OK","KO"),""))</f>
        <v>OK</v>
      </c>
      <c r="T44" s="11" t="str">
        <f>IF($L44="","",IFERROR(IF(_xlfn.XLOOKUP(6,Meteo7J[Jour],Meteo7J[Tmin])&gt;=$L44,"OK","KO"),""))</f>
        <v>OK</v>
      </c>
      <c r="U44" s="9"/>
    </row>
    <row r="45" spans="1:21" x14ac:dyDescent="0.3">
      <c r="A45" s="9" t="s">
        <v>109</v>
      </c>
      <c r="B45" s="9" t="s">
        <v>107</v>
      </c>
      <c r="C45" s="9" t="s">
        <v>108</v>
      </c>
      <c r="D45" s="9" t="s">
        <v>23</v>
      </c>
      <c r="E45" s="9" t="s">
        <v>24</v>
      </c>
      <c r="F45" s="9" t="s">
        <v>31</v>
      </c>
      <c r="G45" s="9" t="s">
        <v>26</v>
      </c>
      <c r="H45" s="10" t="s">
        <v>37</v>
      </c>
      <c r="I45" s="10" t="s">
        <v>28</v>
      </c>
      <c r="J45" s="11" t="s">
        <v>29</v>
      </c>
      <c r="K45" s="9" t="str">
        <f>IFERROR(_xlfn.XLOOKUP("*"&amp;TRIM(B3)&amp;"*",$Z$2:$Z$15,$AA$2:$AA$15,"",2),"")</f>
        <v>Floraison : Juin–Juillet</v>
      </c>
      <c r="L45" s="11">
        <v>-10</v>
      </c>
      <c r="M45" s="9" t="str">
        <f t="shared" ca="1" si="1"/>
        <v>OK dès JEUDI 12-févr</v>
      </c>
      <c r="N45" s="11" t="str">
        <f>IF($L45="","",IFERROR(IF(_xlfn.XLOOKUP(0,Meteo7J[Jour],Meteo7J[Tmin])&gt;=$L45,"OK","KO"),""))</f>
        <v>OK</v>
      </c>
      <c r="O45" s="11" t="str">
        <f>IF($L45="","",IFERROR(IF(_xlfn.XLOOKUP(1,Meteo7J[Jour],Meteo7J[Tmin])&gt;=$L45,"OK","KO"),""))</f>
        <v>OK</v>
      </c>
      <c r="P45" s="11" t="str">
        <f>IF($L45="","",IFERROR(IF(_xlfn.XLOOKUP(2,Meteo7J[Jour],Meteo7J[Tmin])&gt;=$L45,"OK","KO"),""))</f>
        <v>OK</v>
      </c>
      <c r="Q45" s="11" t="str">
        <f>IF($L45="","",IFERROR(IF(_xlfn.XLOOKUP(3,Meteo7J[Jour],Meteo7J[Tmin])&gt;=$L45,"OK","KO"),""))</f>
        <v>OK</v>
      </c>
      <c r="R45" s="11" t="str">
        <f>IF($L45="","",IFERROR(IF(_xlfn.XLOOKUP(4,Meteo7J[Jour],Meteo7J[Tmin])&gt;=$L45,"OK","KO"),""))</f>
        <v>OK</v>
      </c>
      <c r="S45" s="11" t="str">
        <f>IF($L45="","",IFERROR(IF(_xlfn.XLOOKUP(5,Meteo7J[Jour],Meteo7J[Tmin])&gt;=$L45,"OK","KO"),""))</f>
        <v>OK</v>
      </c>
      <c r="T45" s="11" t="str">
        <f>IF($L45="","",IFERROR(IF(_xlfn.XLOOKUP(6,Meteo7J[Jour],Meteo7J[Tmin])&gt;=$L45,"OK","KO"),""))</f>
        <v>OK</v>
      </c>
      <c r="U45" s="9"/>
    </row>
    <row r="46" spans="1:21" x14ac:dyDescent="0.3">
      <c r="A46" s="9" t="s">
        <v>110</v>
      </c>
      <c r="B46" s="9" t="s">
        <v>107</v>
      </c>
      <c r="C46" s="9" t="s">
        <v>108</v>
      </c>
      <c r="D46" s="9" t="s">
        <v>23</v>
      </c>
      <c r="E46" s="9" t="s">
        <v>24</v>
      </c>
      <c r="F46" s="9" t="s">
        <v>33</v>
      </c>
      <c r="G46" s="9" t="s">
        <v>26</v>
      </c>
      <c r="H46" s="10" t="s">
        <v>37</v>
      </c>
      <c r="I46" s="10" t="s">
        <v>28</v>
      </c>
      <c r="J46" s="11" t="s">
        <v>29</v>
      </c>
      <c r="K46" s="9" t="str">
        <f>IFERROR(_xlfn.XLOOKUP("*"&amp;TRIM(B4)&amp;"*",$Z$2:$Z$15,$AA$2:$AA$15,"",2),"")</f>
        <v>Floraison : Juin–Juillet</v>
      </c>
      <c r="L46" s="11">
        <v>-10</v>
      </c>
      <c r="M46" s="9" t="str">
        <f t="shared" ca="1" si="1"/>
        <v>OK dès JEUDI 12-févr</v>
      </c>
      <c r="N46" s="11" t="str">
        <f>IF($L46="","",IFERROR(IF(_xlfn.XLOOKUP(0,Meteo7J[Jour],Meteo7J[Tmin])&gt;=$L46,"OK","KO"),""))</f>
        <v>OK</v>
      </c>
      <c r="O46" s="11" t="str">
        <f>IF($L46="","",IFERROR(IF(_xlfn.XLOOKUP(1,Meteo7J[Jour],Meteo7J[Tmin])&gt;=$L46,"OK","KO"),""))</f>
        <v>OK</v>
      </c>
      <c r="P46" s="11" t="str">
        <f>IF($L46="","",IFERROR(IF(_xlfn.XLOOKUP(2,Meteo7J[Jour],Meteo7J[Tmin])&gt;=$L46,"OK","KO"),""))</f>
        <v>OK</v>
      </c>
      <c r="Q46" s="11" t="str">
        <f>IF($L46="","",IFERROR(IF(_xlfn.XLOOKUP(3,Meteo7J[Jour],Meteo7J[Tmin])&gt;=$L46,"OK","KO"),""))</f>
        <v>OK</v>
      </c>
      <c r="R46" s="11" t="str">
        <f>IF($L46="","",IFERROR(IF(_xlfn.XLOOKUP(4,Meteo7J[Jour],Meteo7J[Tmin])&gt;=$L46,"OK","KO"),""))</f>
        <v>OK</v>
      </c>
      <c r="S46" s="11" t="str">
        <f>IF($L46="","",IFERROR(IF(_xlfn.XLOOKUP(5,Meteo7J[Jour],Meteo7J[Tmin])&gt;=$L46,"OK","KO"),""))</f>
        <v>OK</v>
      </c>
      <c r="T46" s="11" t="str">
        <f>IF($L46="","",IFERROR(IF(_xlfn.XLOOKUP(6,Meteo7J[Jour],Meteo7J[Tmin])&gt;=$L46,"OK","KO"),""))</f>
        <v>OK</v>
      </c>
      <c r="U46" s="9"/>
    </row>
    <row r="47" spans="1:21" x14ac:dyDescent="0.3">
      <c r="A47" s="12" t="s">
        <v>111</v>
      </c>
      <c r="B47" s="12" t="s">
        <v>112</v>
      </c>
      <c r="C47" s="12" t="s">
        <v>113</v>
      </c>
      <c r="D47" s="12" t="s">
        <v>114</v>
      </c>
      <c r="E47" s="12" t="s">
        <v>115</v>
      </c>
      <c r="F47" s="12" t="s">
        <v>25</v>
      </c>
      <c r="G47" s="12" t="s">
        <v>26</v>
      </c>
      <c r="H47" s="13" t="s">
        <v>37</v>
      </c>
      <c r="I47" s="13" t="s">
        <v>52</v>
      </c>
      <c r="J47" s="14" t="s">
        <v>116</v>
      </c>
      <c r="K47" s="12" t="s">
        <v>207</v>
      </c>
      <c r="L47" s="14">
        <v>10</v>
      </c>
      <c r="M47" s="13" t="str">
        <f t="shared" ca="1" si="1"/>
        <v>OK dès JEUDI 12-févr</v>
      </c>
      <c r="N47" s="14" t="str">
        <f>IF($L47="","",IFERROR(IF(_xlfn.XLOOKUP(0,Meteo7J[Jour],Meteo7J[Tmin])&gt;=$L47,"OK","KO"),""))</f>
        <v>OK</v>
      </c>
      <c r="O47" s="14" t="str">
        <f>IF($L47="","",IFERROR(IF(_xlfn.XLOOKUP(1,Meteo7J[Jour],Meteo7J[Tmin])&gt;=$L47,"OK","KO"),""))</f>
        <v>OK</v>
      </c>
      <c r="P47" s="14" t="str">
        <f>IF($L47="","",IFERROR(IF(_xlfn.XLOOKUP(2,Meteo7J[Jour],Meteo7J[Tmin])&gt;=$L47,"OK","KO"),""))</f>
        <v>OK</v>
      </c>
      <c r="Q47" s="14" t="str">
        <f>IF($L47="","",IFERROR(IF(_xlfn.XLOOKUP(3,Meteo7J[Jour],Meteo7J[Tmin])&gt;=$L47,"OK","KO"),""))</f>
        <v>OK</v>
      </c>
      <c r="R47" s="14" t="str">
        <f>IF($L47="","",IFERROR(IF(_xlfn.XLOOKUP(4,Meteo7J[Jour],Meteo7J[Tmin])&gt;=$L47,"OK","KO"),""))</f>
        <v>OK</v>
      </c>
      <c r="S47" s="14" t="str">
        <f>IF($L47="","",IFERROR(IF(_xlfn.XLOOKUP(5,Meteo7J[Jour],Meteo7J[Tmin])&gt;=$L47,"OK","KO"),""))</f>
        <v>OK</v>
      </c>
      <c r="T47" s="14" t="str">
        <f>IF($L47="","",IFERROR(IF(_xlfn.XLOOKUP(6,Meteo7J[Jour],Meteo7J[Tmin])&gt;=$L47,"OK","KO"),""))</f>
        <v>OK</v>
      </c>
      <c r="U47" s="12"/>
    </row>
    <row r="48" spans="1:21" x14ac:dyDescent="0.3">
      <c r="A48" s="12" t="s">
        <v>117</v>
      </c>
      <c r="B48" s="12" t="s">
        <v>112</v>
      </c>
      <c r="C48" s="12" t="s">
        <v>113</v>
      </c>
      <c r="D48" s="12" t="s">
        <v>114</v>
      </c>
      <c r="E48" s="12" t="s">
        <v>115</v>
      </c>
      <c r="F48" s="12" t="s">
        <v>31</v>
      </c>
      <c r="G48" s="12" t="s">
        <v>26</v>
      </c>
      <c r="H48" s="13" t="s">
        <v>37</v>
      </c>
      <c r="I48" s="13" t="s">
        <v>52</v>
      </c>
      <c r="J48" s="14" t="s">
        <v>116</v>
      </c>
      <c r="K48" s="12" t="s">
        <v>207</v>
      </c>
      <c r="L48" s="14">
        <v>10</v>
      </c>
      <c r="M48" s="13" t="str">
        <f t="shared" ca="1" si="1"/>
        <v>OK dès JEUDI 12-févr</v>
      </c>
      <c r="N48" s="14" t="str">
        <f>IF($L48="","",IFERROR(IF(_xlfn.XLOOKUP(0,Meteo7J[Jour],Meteo7J[Tmin])&gt;=$L48,"OK","KO"),""))</f>
        <v>OK</v>
      </c>
      <c r="O48" s="14" t="str">
        <f>IF($L48="","",IFERROR(IF(_xlfn.XLOOKUP(1,Meteo7J[Jour],Meteo7J[Tmin])&gt;=$L48,"OK","KO"),""))</f>
        <v>OK</v>
      </c>
      <c r="P48" s="14" t="str">
        <f>IF($L48="","",IFERROR(IF(_xlfn.XLOOKUP(2,Meteo7J[Jour],Meteo7J[Tmin])&gt;=$L48,"OK","KO"),""))</f>
        <v>OK</v>
      </c>
      <c r="Q48" s="14" t="str">
        <f>IF($L48="","",IFERROR(IF(_xlfn.XLOOKUP(3,Meteo7J[Jour],Meteo7J[Tmin])&gt;=$L48,"OK","KO"),""))</f>
        <v>OK</v>
      </c>
      <c r="R48" s="14" t="str">
        <f>IF($L48="","",IFERROR(IF(_xlfn.XLOOKUP(4,Meteo7J[Jour],Meteo7J[Tmin])&gt;=$L48,"OK","KO"),""))</f>
        <v>OK</v>
      </c>
      <c r="S48" s="14" t="str">
        <f>IF($L48="","",IFERROR(IF(_xlfn.XLOOKUP(5,Meteo7J[Jour],Meteo7J[Tmin])&gt;=$L48,"OK","KO"),""))</f>
        <v>OK</v>
      </c>
      <c r="T48" s="14" t="str">
        <f>IF($L48="","",IFERROR(IF(_xlfn.XLOOKUP(6,Meteo7J[Jour],Meteo7J[Tmin])&gt;=$L48,"OK","KO"),""))</f>
        <v>OK</v>
      </c>
      <c r="U48" s="12"/>
    </row>
    <row r="49" spans="1:21" x14ac:dyDescent="0.3">
      <c r="A49" s="12" t="s">
        <v>118</v>
      </c>
      <c r="B49" s="12" t="s">
        <v>112</v>
      </c>
      <c r="C49" s="12" t="s">
        <v>113</v>
      </c>
      <c r="D49" s="12" t="s">
        <v>114</v>
      </c>
      <c r="E49" s="12" t="s">
        <v>115</v>
      </c>
      <c r="F49" s="12" t="s">
        <v>33</v>
      </c>
      <c r="G49" s="12" t="s">
        <v>26</v>
      </c>
      <c r="H49" s="13" t="s">
        <v>37</v>
      </c>
      <c r="I49" s="13" t="s">
        <v>52</v>
      </c>
      <c r="J49" s="14" t="s">
        <v>116</v>
      </c>
      <c r="K49" s="12" t="s">
        <v>207</v>
      </c>
      <c r="L49" s="14">
        <v>10</v>
      </c>
      <c r="M49" s="13" t="str">
        <f t="shared" ca="1" si="1"/>
        <v>OK dès JEUDI 12-févr</v>
      </c>
      <c r="N49" s="14" t="str">
        <f>IF($L49="","",IFERROR(IF(_xlfn.XLOOKUP(0,Meteo7J[Jour],Meteo7J[Tmin])&gt;=$L49,"OK","KO"),""))</f>
        <v>OK</v>
      </c>
      <c r="O49" s="14" t="str">
        <f>IF($L49="","",IFERROR(IF(_xlfn.XLOOKUP(1,Meteo7J[Jour],Meteo7J[Tmin])&gt;=$L49,"OK","KO"),""))</f>
        <v>OK</v>
      </c>
      <c r="P49" s="14" t="str">
        <f>IF($L49="","",IFERROR(IF(_xlfn.XLOOKUP(2,Meteo7J[Jour],Meteo7J[Tmin])&gt;=$L49,"OK","KO"),""))</f>
        <v>OK</v>
      </c>
      <c r="Q49" s="14" t="str">
        <f>IF($L49="","",IFERROR(IF(_xlfn.XLOOKUP(3,Meteo7J[Jour],Meteo7J[Tmin])&gt;=$L49,"OK","KO"),""))</f>
        <v>OK</v>
      </c>
      <c r="R49" s="14" t="str">
        <f>IF($L49="","",IFERROR(IF(_xlfn.XLOOKUP(4,Meteo7J[Jour],Meteo7J[Tmin])&gt;=$L49,"OK","KO"),""))</f>
        <v>OK</v>
      </c>
      <c r="S49" s="14" t="str">
        <f>IF($L49="","",IFERROR(IF(_xlfn.XLOOKUP(5,Meteo7J[Jour],Meteo7J[Tmin])&gt;=$L49,"OK","KO"),""))</f>
        <v>OK</v>
      </c>
      <c r="T49" s="14" t="str">
        <f>IF($L49="","",IFERROR(IF(_xlfn.XLOOKUP(6,Meteo7J[Jour],Meteo7J[Tmin])&gt;=$L49,"OK","KO"),""))</f>
        <v>OK</v>
      </c>
      <c r="U49" s="12"/>
    </row>
    <row r="50" spans="1:21" x14ac:dyDescent="0.3">
      <c r="A50" s="9" t="s">
        <v>119</v>
      </c>
      <c r="B50" s="9" t="s">
        <v>120</v>
      </c>
      <c r="C50" s="9" t="s">
        <v>121</v>
      </c>
      <c r="D50" s="9" t="s">
        <v>114</v>
      </c>
      <c r="E50" s="9" t="s">
        <v>115</v>
      </c>
      <c r="F50" s="9" t="s">
        <v>25</v>
      </c>
      <c r="G50" s="9" t="s">
        <v>26</v>
      </c>
      <c r="H50" s="10" t="s">
        <v>37</v>
      </c>
      <c r="I50" s="10" t="s">
        <v>52</v>
      </c>
      <c r="J50" s="11" t="s">
        <v>29</v>
      </c>
      <c r="K50" s="9" t="s">
        <v>208</v>
      </c>
      <c r="L50" s="11">
        <v>10</v>
      </c>
      <c r="M50" s="9" t="str">
        <f t="shared" ca="1" si="1"/>
        <v>OK dès JEUDI 12-févr</v>
      </c>
      <c r="N50" s="11" t="str">
        <f>IF($L50="","",IFERROR(IF(_xlfn.XLOOKUP(0,Meteo7J[Jour],Meteo7J[Tmin])&gt;=$L50,"OK","KO"),""))</f>
        <v>OK</v>
      </c>
      <c r="O50" s="11" t="str">
        <f>IF($L50="","",IFERROR(IF(_xlfn.XLOOKUP(1,Meteo7J[Jour],Meteo7J[Tmin])&gt;=$L50,"OK","KO"),""))</f>
        <v>OK</v>
      </c>
      <c r="P50" s="11" t="str">
        <f>IF($L50="","",IFERROR(IF(_xlfn.XLOOKUP(2,Meteo7J[Jour],Meteo7J[Tmin])&gt;=$L50,"OK","KO"),""))</f>
        <v>OK</v>
      </c>
      <c r="Q50" s="11" t="str">
        <f>IF($L50="","",IFERROR(IF(_xlfn.XLOOKUP(3,Meteo7J[Jour],Meteo7J[Tmin])&gt;=$L50,"OK","KO"),""))</f>
        <v>OK</v>
      </c>
      <c r="R50" s="11" t="str">
        <f>IF($L50="","",IFERROR(IF(_xlfn.XLOOKUP(4,Meteo7J[Jour],Meteo7J[Tmin])&gt;=$L50,"OK","KO"),""))</f>
        <v>OK</v>
      </c>
      <c r="S50" s="11" t="str">
        <f>IF($L50="","",IFERROR(IF(_xlfn.XLOOKUP(5,Meteo7J[Jour],Meteo7J[Tmin])&gt;=$L50,"OK","KO"),""))</f>
        <v>OK</v>
      </c>
      <c r="T50" s="11" t="str">
        <f>IF($L50="","",IFERROR(IF(_xlfn.XLOOKUP(6,Meteo7J[Jour],Meteo7J[Tmin])&gt;=$L50,"OK","KO"),""))</f>
        <v>OK</v>
      </c>
      <c r="U50" s="9"/>
    </row>
    <row r="51" spans="1:21" x14ac:dyDescent="0.3">
      <c r="A51" s="9" t="s">
        <v>122</v>
      </c>
      <c r="B51" s="9" t="s">
        <v>120</v>
      </c>
      <c r="C51" s="9" t="s">
        <v>121</v>
      </c>
      <c r="D51" s="9" t="s">
        <v>114</v>
      </c>
      <c r="E51" s="9" t="s">
        <v>115</v>
      </c>
      <c r="F51" s="9" t="s">
        <v>31</v>
      </c>
      <c r="G51" s="9" t="s">
        <v>26</v>
      </c>
      <c r="H51" s="10" t="s">
        <v>37</v>
      </c>
      <c r="I51" s="10" t="s">
        <v>52</v>
      </c>
      <c r="J51" s="11" t="s">
        <v>29</v>
      </c>
      <c r="K51" s="9" t="s">
        <v>208</v>
      </c>
      <c r="L51" s="11">
        <v>10</v>
      </c>
      <c r="M51" s="9" t="str">
        <f t="shared" ca="1" si="1"/>
        <v>OK dès JEUDI 12-févr</v>
      </c>
      <c r="N51" s="11" t="str">
        <f>IF($L51="","",IFERROR(IF(_xlfn.XLOOKUP(0,Meteo7J[Jour],Meteo7J[Tmin])&gt;=$L51,"OK","KO"),""))</f>
        <v>OK</v>
      </c>
      <c r="O51" s="11" t="str">
        <f>IF($L51="","",IFERROR(IF(_xlfn.XLOOKUP(1,Meteo7J[Jour],Meteo7J[Tmin])&gt;=$L51,"OK","KO"),""))</f>
        <v>OK</v>
      </c>
      <c r="P51" s="11" t="str">
        <f>IF($L51="","",IFERROR(IF(_xlfn.XLOOKUP(2,Meteo7J[Jour],Meteo7J[Tmin])&gt;=$L51,"OK","KO"),""))</f>
        <v>OK</v>
      </c>
      <c r="Q51" s="11" t="str">
        <f>IF($L51="","",IFERROR(IF(_xlfn.XLOOKUP(3,Meteo7J[Jour],Meteo7J[Tmin])&gt;=$L51,"OK","KO"),""))</f>
        <v>OK</v>
      </c>
      <c r="R51" s="11" t="str">
        <f>IF($L51="","",IFERROR(IF(_xlfn.XLOOKUP(4,Meteo7J[Jour],Meteo7J[Tmin])&gt;=$L51,"OK","KO"),""))</f>
        <v>OK</v>
      </c>
      <c r="S51" s="11" t="str">
        <f>IF($L51="","",IFERROR(IF(_xlfn.XLOOKUP(5,Meteo7J[Jour],Meteo7J[Tmin])&gt;=$L51,"OK","KO"),""))</f>
        <v>OK</v>
      </c>
      <c r="T51" s="11" t="str">
        <f>IF($L51="","",IFERROR(IF(_xlfn.XLOOKUP(6,Meteo7J[Jour],Meteo7J[Tmin])&gt;=$L51,"OK","KO"),""))</f>
        <v>OK</v>
      </c>
      <c r="U51" s="9"/>
    </row>
    <row r="52" spans="1:21" x14ac:dyDescent="0.3">
      <c r="A52" s="9" t="s">
        <v>123</v>
      </c>
      <c r="B52" s="9" t="s">
        <v>120</v>
      </c>
      <c r="C52" s="9" t="s">
        <v>121</v>
      </c>
      <c r="D52" s="9" t="s">
        <v>114</v>
      </c>
      <c r="E52" s="9" t="s">
        <v>115</v>
      </c>
      <c r="F52" s="9" t="s">
        <v>33</v>
      </c>
      <c r="G52" s="9" t="s">
        <v>26</v>
      </c>
      <c r="H52" s="10" t="s">
        <v>37</v>
      </c>
      <c r="I52" s="10" t="s">
        <v>52</v>
      </c>
      <c r="J52" s="11" t="s">
        <v>29</v>
      </c>
      <c r="K52" s="9" t="s">
        <v>208</v>
      </c>
      <c r="L52" s="11">
        <v>10</v>
      </c>
      <c r="M52" s="9" t="str">
        <f t="shared" ca="1" si="1"/>
        <v>OK dès JEUDI 12-févr</v>
      </c>
      <c r="N52" s="11" t="str">
        <f>IF($L52="","",IFERROR(IF(_xlfn.XLOOKUP(0,Meteo7J[Jour],Meteo7J[Tmin])&gt;=$L52,"OK","KO"),""))</f>
        <v>OK</v>
      </c>
      <c r="O52" s="11" t="str">
        <f>IF($L52="","",IFERROR(IF(_xlfn.XLOOKUP(1,Meteo7J[Jour],Meteo7J[Tmin])&gt;=$L52,"OK","KO"),""))</f>
        <v>OK</v>
      </c>
      <c r="P52" s="11" t="str">
        <f>IF($L52="","",IFERROR(IF(_xlfn.XLOOKUP(2,Meteo7J[Jour],Meteo7J[Tmin])&gt;=$L52,"OK","KO"),""))</f>
        <v>OK</v>
      </c>
      <c r="Q52" s="11" t="str">
        <f>IF($L52="","",IFERROR(IF(_xlfn.XLOOKUP(3,Meteo7J[Jour],Meteo7J[Tmin])&gt;=$L52,"OK","KO"),""))</f>
        <v>OK</v>
      </c>
      <c r="R52" s="11" t="str">
        <f>IF($L52="","",IFERROR(IF(_xlfn.XLOOKUP(4,Meteo7J[Jour],Meteo7J[Tmin])&gt;=$L52,"OK","KO"),""))</f>
        <v>OK</v>
      </c>
      <c r="S52" s="11" t="str">
        <f>IF($L52="","",IFERROR(IF(_xlfn.XLOOKUP(5,Meteo7J[Jour],Meteo7J[Tmin])&gt;=$L52,"OK","KO"),""))</f>
        <v>OK</v>
      </c>
      <c r="T52" s="11" t="str">
        <f>IF($L52="","",IFERROR(IF(_xlfn.XLOOKUP(6,Meteo7J[Jour],Meteo7J[Tmin])&gt;=$L52,"OK","KO"),""))</f>
        <v>OK</v>
      </c>
      <c r="U52" s="9"/>
    </row>
    <row r="53" spans="1:21" x14ac:dyDescent="0.3">
      <c r="A53" s="12" t="s">
        <v>124</v>
      </c>
      <c r="B53" s="12" t="s">
        <v>125</v>
      </c>
      <c r="C53" s="12" t="s">
        <v>126</v>
      </c>
      <c r="D53" s="12" t="s">
        <v>114</v>
      </c>
      <c r="E53" s="12" t="s">
        <v>115</v>
      </c>
      <c r="F53" s="12" t="s">
        <v>25</v>
      </c>
      <c r="G53" s="12" t="s">
        <v>26</v>
      </c>
      <c r="H53" s="13" t="s">
        <v>37</v>
      </c>
      <c r="I53" s="13" t="s">
        <v>52</v>
      </c>
      <c r="J53" s="14" t="s">
        <v>127</v>
      </c>
      <c r="K53" s="12" t="s">
        <v>204</v>
      </c>
      <c r="L53" s="14">
        <v>12</v>
      </c>
      <c r="M53" s="13" t="str">
        <f t="shared" ca="1" si="1"/>
        <v>OK dès JEUDI 12-févr</v>
      </c>
      <c r="N53" s="14" t="str">
        <f>IF($L53="","",IFERROR(IF(_xlfn.XLOOKUP(0,Meteo7J[Jour],Meteo7J[Tmin])&gt;=$L53,"OK","KO"),""))</f>
        <v>OK</v>
      </c>
      <c r="O53" s="14" t="str">
        <f>IF($L53="","",IFERROR(IF(_xlfn.XLOOKUP(1,Meteo7J[Jour],Meteo7J[Tmin])&gt;=$L53,"OK","KO"),""))</f>
        <v>OK</v>
      </c>
      <c r="P53" s="14" t="str">
        <f>IF($L53="","",IFERROR(IF(_xlfn.XLOOKUP(2,Meteo7J[Jour],Meteo7J[Tmin])&gt;=$L53,"OK","KO"),""))</f>
        <v>OK</v>
      </c>
      <c r="Q53" s="14" t="str">
        <f>IF($L53="","",IFERROR(IF(_xlfn.XLOOKUP(3,Meteo7J[Jour],Meteo7J[Tmin])&gt;=$L53,"OK","KO"),""))</f>
        <v>OK</v>
      </c>
      <c r="R53" s="14" t="str">
        <f>IF($L53="","",IFERROR(IF(_xlfn.XLOOKUP(4,Meteo7J[Jour],Meteo7J[Tmin])&gt;=$L53,"OK","KO"),""))</f>
        <v>OK</v>
      </c>
      <c r="S53" s="14" t="str">
        <f>IF($L53="","",IFERROR(IF(_xlfn.XLOOKUP(5,Meteo7J[Jour],Meteo7J[Tmin])&gt;=$L53,"OK","KO"),""))</f>
        <v>OK</v>
      </c>
      <c r="T53" s="14" t="str">
        <f>IF($L53="","",IFERROR(IF(_xlfn.XLOOKUP(6,Meteo7J[Jour],Meteo7J[Tmin])&gt;=$L53,"OK","KO"),""))</f>
        <v>OK</v>
      </c>
      <c r="U53" s="12"/>
    </row>
    <row r="54" spans="1:21" x14ac:dyDescent="0.3">
      <c r="A54" s="12" t="s">
        <v>128</v>
      </c>
      <c r="B54" s="12" t="s">
        <v>125</v>
      </c>
      <c r="C54" s="12" t="s">
        <v>126</v>
      </c>
      <c r="D54" s="12" t="s">
        <v>114</v>
      </c>
      <c r="E54" s="12" t="s">
        <v>115</v>
      </c>
      <c r="F54" s="12" t="s">
        <v>31</v>
      </c>
      <c r="G54" s="12" t="s">
        <v>26</v>
      </c>
      <c r="H54" s="13" t="s">
        <v>37</v>
      </c>
      <c r="I54" s="13" t="s">
        <v>52</v>
      </c>
      <c r="J54" s="14" t="s">
        <v>127</v>
      </c>
      <c r="K54" s="12" t="s">
        <v>204</v>
      </c>
      <c r="L54" s="14">
        <v>12</v>
      </c>
      <c r="M54" s="13" t="str">
        <f t="shared" ca="1" si="1"/>
        <v>OK dès JEUDI 12-févr</v>
      </c>
      <c r="N54" s="14" t="str">
        <f>IF($L54="","",IFERROR(IF(_xlfn.XLOOKUP(0,Meteo7J[Jour],Meteo7J[Tmin])&gt;=$L54,"OK","KO"),""))</f>
        <v>OK</v>
      </c>
      <c r="O54" s="14" t="str">
        <f>IF($L54="","",IFERROR(IF(_xlfn.XLOOKUP(1,Meteo7J[Jour],Meteo7J[Tmin])&gt;=$L54,"OK","KO"),""))</f>
        <v>OK</v>
      </c>
      <c r="P54" s="14" t="str">
        <f>IF($L54="","",IFERROR(IF(_xlfn.XLOOKUP(2,Meteo7J[Jour],Meteo7J[Tmin])&gt;=$L54,"OK","KO"),""))</f>
        <v>OK</v>
      </c>
      <c r="Q54" s="14" t="str">
        <f>IF($L54="","",IFERROR(IF(_xlfn.XLOOKUP(3,Meteo7J[Jour],Meteo7J[Tmin])&gt;=$L54,"OK","KO"),""))</f>
        <v>OK</v>
      </c>
      <c r="R54" s="14" t="str">
        <f>IF($L54="","",IFERROR(IF(_xlfn.XLOOKUP(4,Meteo7J[Jour],Meteo7J[Tmin])&gt;=$L54,"OK","KO"),""))</f>
        <v>OK</v>
      </c>
      <c r="S54" s="14" t="str">
        <f>IF($L54="","",IFERROR(IF(_xlfn.XLOOKUP(5,Meteo7J[Jour],Meteo7J[Tmin])&gt;=$L54,"OK","KO"),""))</f>
        <v>OK</v>
      </c>
      <c r="T54" s="14" t="str">
        <f>IF($L54="","",IFERROR(IF(_xlfn.XLOOKUP(6,Meteo7J[Jour],Meteo7J[Tmin])&gt;=$L54,"OK","KO"),""))</f>
        <v>OK</v>
      </c>
      <c r="U54" s="12"/>
    </row>
    <row r="55" spans="1:21" x14ac:dyDescent="0.3">
      <c r="A55" s="12" t="s">
        <v>129</v>
      </c>
      <c r="B55" s="12" t="s">
        <v>125</v>
      </c>
      <c r="C55" s="12" t="s">
        <v>126</v>
      </c>
      <c r="D55" s="12" t="s">
        <v>114</v>
      </c>
      <c r="E55" s="12" t="s">
        <v>115</v>
      </c>
      <c r="F55" s="12" t="s">
        <v>33</v>
      </c>
      <c r="G55" s="12" t="s">
        <v>26</v>
      </c>
      <c r="H55" s="13" t="s">
        <v>37</v>
      </c>
      <c r="I55" s="13" t="s">
        <v>52</v>
      </c>
      <c r="J55" s="14" t="s">
        <v>127</v>
      </c>
      <c r="K55" s="12" t="s">
        <v>204</v>
      </c>
      <c r="L55" s="14">
        <v>12</v>
      </c>
      <c r="M55" s="13" t="str">
        <f t="shared" ca="1" si="1"/>
        <v>OK dès JEUDI 12-févr</v>
      </c>
      <c r="N55" s="14" t="str">
        <f>IF($L55="","",IFERROR(IF(_xlfn.XLOOKUP(0,Meteo7J[Jour],Meteo7J[Tmin])&gt;=$L55,"OK","KO"),""))</f>
        <v>OK</v>
      </c>
      <c r="O55" s="14" t="str">
        <f>IF($L55="","",IFERROR(IF(_xlfn.XLOOKUP(1,Meteo7J[Jour],Meteo7J[Tmin])&gt;=$L55,"OK","KO"),""))</f>
        <v>OK</v>
      </c>
      <c r="P55" s="14" t="str">
        <f>IF($L55="","",IFERROR(IF(_xlfn.XLOOKUP(2,Meteo7J[Jour],Meteo7J[Tmin])&gt;=$L55,"OK","KO"),""))</f>
        <v>OK</v>
      </c>
      <c r="Q55" s="14" t="str">
        <f>IF($L55="","",IFERROR(IF(_xlfn.XLOOKUP(3,Meteo7J[Jour],Meteo7J[Tmin])&gt;=$L55,"OK","KO"),""))</f>
        <v>OK</v>
      </c>
      <c r="R55" s="14" t="str">
        <f>IF($L55="","",IFERROR(IF(_xlfn.XLOOKUP(4,Meteo7J[Jour],Meteo7J[Tmin])&gt;=$L55,"OK","KO"),""))</f>
        <v>OK</v>
      </c>
      <c r="S55" s="14" t="str">
        <f>IF($L55="","",IFERROR(IF(_xlfn.XLOOKUP(5,Meteo7J[Jour],Meteo7J[Tmin])&gt;=$L55,"OK","KO"),""))</f>
        <v>OK</v>
      </c>
      <c r="T55" s="14" t="str">
        <f>IF($L55="","",IFERROR(IF(_xlfn.XLOOKUP(6,Meteo7J[Jour],Meteo7J[Tmin])&gt;=$L55,"OK","KO"),""))</f>
        <v>OK</v>
      </c>
      <c r="U55" s="12"/>
    </row>
    <row r="56" spans="1:21" x14ac:dyDescent="0.3">
      <c r="A56" s="9" t="s">
        <v>130</v>
      </c>
      <c r="B56" s="9" t="s">
        <v>131</v>
      </c>
      <c r="C56" s="9" t="s">
        <v>113</v>
      </c>
      <c r="D56" s="9" t="s">
        <v>114</v>
      </c>
      <c r="E56" s="9" t="s">
        <v>115</v>
      </c>
      <c r="F56" s="9" t="s">
        <v>25</v>
      </c>
      <c r="G56" s="9" t="s">
        <v>26</v>
      </c>
      <c r="H56" s="10" t="s">
        <v>37</v>
      </c>
      <c r="I56" s="10" t="s">
        <v>52</v>
      </c>
      <c r="J56" s="11" t="s">
        <v>132</v>
      </c>
      <c r="K56" s="9" t="s">
        <v>205</v>
      </c>
      <c r="L56" s="11">
        <v>10</v>
      </c>
      <c r="M56" s="9" t="str">
        <f t="shared" ca="1" si="1"/>
        <v>OK dès JEUDI 12-févr</v>
      </c>
      <c r="N56" s="11" t="str">
        <f>IF($L56="","",IFERROR(IF(_xlfn.XLOOKUP(0,Meteo7J[Jour],Meteo7J[Tmin])&gt;=$L56,"OK","KO"),""))</f>
        <v>OK</v>
      </c>
      <c r="O56" s="11" t="str">
        <f>IF($L56="","",IFERROR(IF(_xlfn.XLOOKUP(1,Meteo7J[Jour],Meteo7J[Tmin])&gt;=$L56,"OK","KO"),""))</f>
        <v>OK</v>
      </c>
      <c r="P56" s="11" t="str">
        <f>IF($L56="","",IFERROR(IF(_xlfn.XLOOKUP(2,Meteo7J[Jour],Meteo7J[Tmin])&gt;=$L56,"OK","KO"),""))</f>
        <v>OK</v>
      </c>
      <c r="Q56" s="11" t="str">
        <f>IF($L56="","",IFERROR(IF(_xlfn.XLOOKUP(3,Meteo7J[Jour],Meteo7J[Tmin])&gt;=$L56,"OK","KO"),""))</f>
        <v>OK</v>
      </c>
      <c r="R56" s="11" t="str">
        <f>IF($L56="","",IFERROR(IF(_xlfn.XLOOKUP(4,Meteo7J[Jour],Meteo7J[Tmin])&gt;=$L56,"OK","KO"),""))</f>
        <v>OK</v>
      </c>
      <c r="S56" s="11" t="str">
        <f>IF($L56="","",IFERROR(IF(_xlfn.XLOOKUP(5,Meteo7J[Jour],Meteo7J[Tmin])&gt;=$L56,"OK","KO"),""))</f>
        <v>OK</v>
      </c>
      <c r="T56" s="11" t="str">
        <f>IF($L56="","",IFERROR(IF(_xlfn.XLOOKUP(6,Meteo7J[Jour],Meteo7J[Tmin])&gt;=$L56,"OK","KO"),""))</f>
        <v>OK</v>
      </c>
      <c r="U56" s="9"/>
    </row>
    <row r="57" spans="1:21" x14ac:dyDescent="0.3">
      <c r="A57" s="9" t="s">
        <v>133</v>
      </c>
      <c r="B57" s="9" t="s">
        <v>131</v>
      </c>
      <c r="C57" s="9" t="s">
        <v>113</v>
      </c>
      <c r="D57" s="9" t="s">
        <v>114</v>
      </c>
      <c r="E57" s="9" t="s">
        <v>115</v>
      </c>
      <c r="F57" s="9" t="s">
        <v>31</v>
      </c>
      <c r="G57" s="9" t="s">
        <v>26</v>
      </c>
      <c r="H57" s="10" t="s">
        <v>37</v>
      </c>
      <c r="I57" s="10" t="s">
        <v>52</v>
      </c>
      <c r="J57" s="11" t="s">
        <v>132</v>
      </c>
      <c r="K57" s="9" t="s">
        <v>205</v>
      </c>
      <c r="L57" s="11">
        <v>10</v>
      </c>
      <c r="M57" s="9" t="str">
        <f t="shared" ca="1" si="1"/>
        <v>OK dès JEUDI 12-févr</v>
      </c>
      <c r="N57" s="11" t="str">
        <f>IF($L57="","",IFERROR(IF(_xlfn.XLOOKUP(0,Meteo7J[Jour],Meteo7J[Tmin])&gt;=$L57,"OK","KO"),""))</f>
        <v>OK</v>
      </c>
      <c r="O57" s="11" t="str">
        <f>IF($L57="","",IFERROR(IF(_xlfn.XLOOKUP(1,Meteo7J[Jour],Meteo7J[Tmin])&gt;=$L57,"OK","KO"),""))</f>
        <v>OK</v>
      </c>
      <c r="P57" s="11" t="str">
        <f>IF($L57="","",IFERROR(IF(_xlfn.XLOOKUP(2,Meteo7J[Jour],Meteo7J[Tmin])&gt;=$L57,"OK","KO"),""))</f>
        <v>OK</v>
      </c>
      <c r="Q57" s="11" t="str">
        <f>IF($L57="","",IFERROR(IF(_xlfn.XLOOKUP(3,Meteo7J[Jour],Meteo7J[Tmin])&gt;=$L57,"OK","KO"),""))</f>
        <v>OK</v>
      </c>
      <c r="R57" s="11" t="str">
        <f>IF($L57="","",IFERROR(IF(_xlfn.XLOOKUP(4,Meteo7J[Jour],Meteo7J[Tmin])&gt;=$L57,"OK","KO"),""))</f>
        <v>OK</v>
      </c>
      <c r="S57" s="11" t="str">
        <f>IF($L57="","",IFERROR(IF(_xlfn.XLOOKUP(5,Meteo7J[Jour],Meteo7J[Tmin])&gt;=$L57,"OK","KO"),""))</f>
        <v>OK</v>
      </c>
      <c r="T57" s="11" t="str">
        <f>IF($L57="","",IFERROR(IF(_xlfn.XLOOKUP(6,Meteo7J[Jour],Meteo7J[Tmin])&gt;=$L57,"OK","KO"),""))</f>
        <v>OK</v>
      </c>
      <c r="U57" s="9"/>
    </row>
    <row r="58" spans="1:21" x14ac:dyDescent="0.3">
      <c r="A58" s="9" t="s">
        <v>134</v>
      </c>
      <c r="B58" s="9" t="s">
        <v>131</v>
      </c>
      <c r="C58" s="9" t="s">
        <v>113</v>
      </c>
      <c r="D58" s="9" t="s">
        <v>114</v>
      </c>
      <c r="E58" s="9" t="s">
        <v>115</v>
      </c>
      <c r="F58" s="9" t="s">
        <v>33</v>
      </c>
      <c r="G58" s="9" t="s">
        <v>26</v>
      </c>
      <c r="H58" s="10" t="s">
        <v>37</v>
      </c>
      <c r="I58" s="10" t="s">
        <v>52</v>
      </c>
      <c r="J58" s="11" t="s">
        <v>132</v>
      </c>
      <c r="K58" s="9" t="s">
        <v>205</v>
      </c>
      <c r="L58" s="11">
        <v>10</v>
      </c>
      <c r="M58" s="9" t="str">
        <f t="shared" ca="1" si="1"/>
        <v>OK dès JEUDI 12-févr</v>
      </c>
      <c r="N58" s="11" t="str">
        <f>IF($L58="","",IFERROR(IF(_xlfn.XLOOKUP(0,Meteo7J[Jour],Meteo7J[Tmin])&gt;=$L58,"OK","KO"),""))</f>
        <v>OK</v>
      </c>
      <c r="O58" s="11" t="str">
        <f>IF($L58="","",IFERROR(IF(_xlfn.XLOOKUP(1,Meteo7J[Jour],Meteo7J[Tmin])&gt;=$L58,"OK","KO"),""))</f>
        <v>OK</v>
      </c>
      <c r="P58" s="11" t="str">
        <f>IF($L58="","",IFERROR(IF(_xlfn.XLOOKUP(2,Meteo7J[Jour],Meteo7J[Tmin])&gt;=$L58,"OK","KO"),""))</f>
        <v>OK</v>
      </c>
      <c r="Q58" s="11" t="str">
        <f>IF($L58="","",IFERROR(IF(_xlfn.XLOOKUP(3,Meteo7J[Jour],Meteo7J[Tmin])&gt;=$L58,"OK","KO"),""))</f>
        <v>OK</v>
      </c>
      <c r="R58" s="11" t="str">
        <f>IF($L58="","",IFERROR(IF(_xlfn.XLOOKUP(4,Meteo7J[Jour],Meteo7J[Tmin])&gt;=$L58,"OK","KO"),""))</f>
        <v>OK</v>
      </c>
      <c r="S58" s="11" t="str">
        <f>IF($L58="","",IFERROR(IF(_xlfn.XLOOKUP(5,Meteo7J[Jour],Meteo7J[Tmin])&gt;=$L58,"OK","KO"),""))</f>
        <v>OK</v>
      </c>
      <c r="T58" s="11" t="str">
        <f>IF($L58="","",IFERROR(IF(_xlfn.XLOOKUP(6,Meteo7J[Jour],Meteo7J[Tmin])&gt;=$L58,"OK","KO"),""))</f>
        <v>OK</v>
      </c>
      <c r="U58" s="9"/>
    </row>
    <row r="59" spans="1:21" x14ac:dyDescent="0.3">
      <c r="A59" s="12" t="s">
        <v>135</v>
      </c>
      <c r="B59" s="12" t="s">
        <v>136</v>
      </c>
      <c r="C59" s="12" t="s">
        <v>137</v>
      </c>
      <c r="D59" s="12" t="s">
        <v>114</v>
      </c>
      <c r="E59" s="12" t="s">
        <v>138</v>
      </c>
      <c r="F59" s="12" t="s">
        <v>25</v>
      </c>
      <c r="G59" s="12" t="s">
        <v>26</v>
      </c>
      <c r="H59" s="13" t="s">
        <v>37</v>
      </c>
      <c r="I59" s="13" t="s">
        <v>52</v>
      </c>
      <c r="J59" s="14" t="s">
        <v>132</v>
      </c>
      <c r="K59" s="12" t="s">
        <v>203</v>
      </c>
      <c r="L59" s="14">
        <v>0</v>
      </c>
      <c r="M59" s="13" t="str">
        <f t="shared" ca="1" si="1"/>
        <v>OK dès JEUDI 12-févr</v>
      </c>
      <c r="N59" s="14" t="str">
        <f>IF($L59="","",IFERROR(IF(_xlfn.XLOOKUP(0,Meteo7J[Jour],Meteo7J[Tmin])&gt;=$L59,"OK","KO"),""))</f>
        <v>OK</v>
      </c>
      <c r="O59" s="14" t="str">
        <f>IF($L59="","",IFERROR(IF(_xlfn.XLOOKUP(1,Meteo7J[Jour],Meteo7J[Tmin])&gt;=$L59,"OK","KO"),""))</f>
        <v>OK</v>
      </c>
      <c r="P59" s="14" t="str">
        <f>IF($L59="","",IFERROR(IF(_xlfn.XLOOKUP(2,Meteo7J[Jour],Meteo7J[Tmin])&gt;=$L59,"OK","KO"),""))</f>
        <v>OK</v>
      </c>
      <c r="Q59" s="14" t="str">
        <f>IF($L59="","",IFERROR(IF(_xlfn.XLOOKUP(3,Meteo7J[Jour],Meteo7J[Tmin])&gt;=$L59,"OK","KO"),""))</f>
        <v>OK</v>
      </c>
      <c r="R59" s="14" t="str">
        <f>IF($L59="","",IFERROR(IF(_xlfn.XLOOKUP(4,Meteo7J[Jour],Meteo7J[Tmin])&gt;=$L59,"OK","KO"),""))</f>
        <v>OK</v>
      </c>
      <c r="S59" s="14" t="str">
        <f>IF($L59="","",IFERROR(IF(_xlfn.XLOOKUP(5,Meteo7J[Jour],Meteo7J[Tmin])&gt;=$L59,"OK","KO"),""))</f>
        <v>OK</v>
      </c>
      <c r="T59" s="14" t="str">
        <f>IF($L59="","",IFERROR(IF(_xlfn.XLOOKUP(6,Meteo7J[Jour],Meteo7J[Tmin])&gt;=$L59,"OK","KO"),""))</f>
        <v>OK</v>
      </c>
      <c r="U59" s="12"/>
    </row>
    <row r="60" spans="1:21" x14ac:dyDescent="0.3">
      <c r="A60" s="12" t="s">
        <v>139</v>
      </c>
      <c r="B60" s="12" t="s">
        <v>136</v>
      </c>
      <c r="C60" s="12" t="s">
        <v>137</v>
      </c>
      <c r="D60" s="12" t="s">
        <v>114</v>
      </c>
      <c r="E60" s="12" t="s">
        <v>138</v>
      </c>
      <c r="F60" s="12" t="s">
        <v>31</v>
      </c>
      <c r="G60" s="12" t="s">
        <v>26</v>
      </c>
      <c r="H60" s="13" t="s">
        <v>37</v>
      </c>
      <c r="I60" s="13" t="s">
        <v>52</v>
      </c>
      <c r="J60" s="14" t="s">
        <v>132</v>
      </c>
      <c r="K60" s="12" t="s">
        <v>203</v>
      </c>
      <c r="L60" s="14">
        <v>0</v>
      </c>
      <c r="M60" s="13" t="str">
        <f t="shared" ca="1" si="1"/>
        <v>OK dès JEUDI 12-févr</v>
      </c>
      <c r="N60" s="14" t="str">
        <f>IF($L60="","",IFERROR(IF(_xlfn.XLOOKUP(0,Meteo7J[Jour],Meteo7J[Tmin])&gt;=$L60,"OK","KO"),""))</f>
        <v>OK</v>
      </c>
      <c r="O60" s="14" t="str">
        <f>IF($L60="","",IFERROR(IF(_xlfn.XLOOKUP(1,Meteo7J[Jour],Meteo7J[Tmin])&gt;=$L60,"OK","KO"),""))</f>
        <v>OK</v>
      </c>
      <c r="P60" s="14" t="str">
        <f>IF($L60="","",IFERROR(IF(_xlfn.XLOOKUP(2,Meteo7J[Jour],Meteo7J[Tmin])&gt;=$L60,"OK","KO"),""))</f>
        <v>OK</v>
      </c>
      <c r="Q60" s="14" t="str">
        <f>IF($L60="","",IFERROR(IF(_xlfn.XLOOKUP(3,Meteo7J[Jour],Meteo7J[Tmin])&gt;=$L60,"OK","KO"),""))</f>
        <v>OK</v>
      </c>
      <c r="R60" s="14" t="str">
        <f>IF($L60="","",IFERROR(IF(_xlfn.XLOOKUP(4,Meteo7J[Jour],Meteo7J[Tmin])&gt;=$L60,"OK","KO"),""))</f>
        <v>OK</v>
      </c>
      <c r="S60" s="14" t="str">
        <f>IF($L60="","",IFERROR(IF(_xlfn.XLOOKUP(5,Meteo7J[Jour],Meteo7J[Tmin])&gt;=$L60,"OK","KO"),""))</f>
        <v>OK</v>
      </c>
      <c r="T60" s="14" t="str">
        <f>IF($L60="","",IFERROR(IF(_xlfn.XLOOKUP(6,Meteo7J[Jour],Meteo7J[Tmin])&gt;=$L60,"OK","KO"),""))</f>
        <v>OK</v>
      </c>
      <c r="U60" s="12"/>
    </row>
    <row r="61" spans="1:21" x14ac:dyDescent="0.3">
      <c r="A61" s="12" t="s">
        <v>140</v>
      </c>
      <c r="B61" s="12" t="s">
        <v>136</v>
      </c>
      <c r="C61" s="12" t="s">
        <v>137</v>
      </c>
      <c r="D61" s="12" t="s">
        <v>114</v>
      </c>
      <c r="E61" s="12" t="s">
        <v>138</v>
      </c>
      <c r="F61" s="12" t="s">
        <v>33</v>
      </c>
      <c r="G61" s="12" t="s">
        <v>26</v>
      </c>
      <c r="H61" s="13" t="s">
        <v>37</v>
      </c>
      <c r="I61" s="13" t="s">
        <v>52</v>
      </c>
      <c r="J61" s="14" t="s">
        <v>132</v>
      </c>
      <c r="K61" s="12" t="s">
        <v>203</v>
      </c>
      <c r="L61" s="14">
        <v>0</v>
      </c>
      <c r="M61" s="13" t="str">
        <f t="shared" ca="1" si="1"/>
        <v>OK dès JEUDI 12-févr</v>
      </c>
      <c r="N61" s="14" t="str">
        <f>IF($L61="","",IFERROR(IF(_xlfn.XLOOKUP(0,Meteo7J[Jour],Meteo7J[Tmin])&gt;=$L61,"OK","KO"),""))</f>
        <v>OK</v>
      </c>
      <c r="O61" s="14" t="str">
        <f>IF($L61="","",IFERROR(IF(_xlfn.XLOOKUP(1,Meteo7J[Jour],Meteo7J[Tmin])&gt;=$L61,"OK","KO"),""))</f>
        <v>OK</v>
      </c>
      <c r="P61" s="14" t="str">
        <f>IF($L61="","",IFERROR(IF(_xlfn.XLOOKUP(2,Meteo7J[Jour],Meteo7J[Tmin])&gt;=$L61,"OK","KO"),""))</f>
        <v>OK</v>
      </c>
      <c r="Q61" s="14" t="str">
        <f>IF($L61="","",IFERROR(IF(_xlfn.XLOOKUP(3,Meteo7J[Jour],Meteo7J[Tmin])&gt;=$L61,"OK","KO"),""))</f>
        <v>OK</v>
      </c>
      <c r="R61" s="14" t="str">
        <f>IF($L61="","",IFERROR(IF(_xlfn.XLOOKUP(4,Meteo7J[Jour],Meteo7J[Tmin])&gt;=$L61,"OK","KO"),""))</f>
        <v>OK</v>
      </c>
      <c r="S61" s="14" t="str">
        <f>IF($L61="","",IFERROR(IF(_xlfn.XLOOKUP(5,Meteo7J[Jour],Meteo7J[Tmin])&gt;=$L61,"OK","KO"),""))</f>
        <v>OK</v>
      </c>
      <c r="T61" s="14" t="str">
        <f>IF($L61="","",IFERROR(IF(_xlfn.XLOOKUP(6,Meteo7J[Jour],Meteo7J[Tmin])&gt;=$L61,"OK","KO"),""))</f>
        <v>OK</v>
      </c>
      <c r="U61" s="12"/>
    </row>
    <row r="62" spans="1:21" x14ac:dyDescent="0.3">
      <c r="A62" s="9" t="s">
        <v>141</v>
      </c>
      <c r="B62" s="9" t="s">
        <v>142</v>
      </c>
      <c r="C62" s="9" t="s">
        <v>143</v>
      </c>
      <c r="D62" s="9" t="s">
        <v>114</v>
      </c>
      <c r="E62" s="9" t="s">
        <v>138</v>
      </c>
      <c r="F62" s="9" t="s">
        <v>25</v>
      </c>
      <c r="G62" s="9" t="s">
        <v>26</v>
      </c>
      <c r="H62" s="10" t="s">
        <v>37</v>
      </c>
      <c r="I62" s="10" t="s">
        <v>52</v>
      </c>
      <c r="J62" s="11" t="s">
        <v>127</v>
      </c>
      <c r="K62" s="9" t="s">
        <v>200</v>
      </c>
      <c r="L62" s="11">
        <v>0</v>
      </c>
      <c r="M62" s="9" t="str">
        <f t="shared" ca="1" si="1"/>
        <v>OK dès JEUDI 12-févr</v>
      </c>
      <c r="N62" s="11" t="str">
        <f>IF($L62="","",IFERROR(IF(_xlfn.XLOOKUP(0,Meteo7J[Jour],Meteo7J[Tmin])&gt;=$L62,"OK","KO"),""))</f>
        <v>OK</v>
      </c>
      <c r="O62" s="11" t="str">
        <f>IF($L62="","",IFERROR(IF(_xlfn.XLOOKUP(1,Meteo7J[Jour],Meteo7J[Tmin])&gt;=$L62,"OK","KO"),""))</f>
        <v>OK</v>
      </c>
      <c r="P62" s="11" t="str">
        <f>IF($L62="","",IFERROR(IF(_xlfn.XLOOKUP(2,Meteo7J[Jour],Meteo7J[Tmin])&gt;=$L62,"OK","KO"),""))</f>
        <v>OK</v>
      </c>
      <c r="Q62" s="11" t="str">
        <f>IF($L62="","",IFERROR(IF(_xlfn.XLOOKUP(3,Meteo7J[Jour],Meteo7J[Tmin])&gt;=$L62,"OK","KO"),""))</f>
        <v>OK</v>
      </c>
      <c r="R62" s="11" t="str">
        <f>IF($L62="","",IFERROR(IF(_xlfn.XLOOKUP(4,Meteo7J[Jour],Meteo7J[Tmin])&gt;=$L62,"OK","KO"),""))</f>
        <v>OK</v>
      </c>
      <c r="S62" s="11" t="str">
        <f>IF($L62="","",IFERROR(IF(_xlfn.XLOOKUP(5,Meteo7J[Jour],Meteo7J[Tmin])&gt;=$L62,"OK","KO"),""))</f>
        <v>OK</v>
      </c>
      <c r="T62" s="11" t="str">
        <f>IF($L62="","",IFERROR(IF(_xlfn.XLOOKUP(6,Meteo7J[Jour],Meteo7J[Tmin])&gt;=$L62,"OK","KO"),""))</f>
        <v>OK</v>
      </c>
      <c r="U62" s="9"/>
    </row>
    <row r="63" spans="1:21" x14ac:dyDescent="0.3">
      <c r="A63" s="9" t="s">
        <v>145</v>
      </c>
      <c r="B63" s="9" t="s">
        <v>142</v>
      </c>
      <c r="C63" s="9" t="s">
        <v>143</v>
      </c>
      <c r="D63" s="9" t="s">
        <v>114</v>
      </c>
      <c r="E63" s="9" t="s">
        <v>138</v>
      </c>
      <c r="F63" s="9" t="s">
        <v>31</v>
      </c>
      <c r="G63" s="9" t="s">
        <v>26</v>
      </c>
      <c r="H63" s="10" t="s">
        <v>37</v>
      </c>
      <c r="I63" s="10" t="s">
        <v>52</v>
      </c>
      <c r="J63" s="11" t="s">
        <v>127</v>
      </c>
      <c r="K63" s="9" t="s">
        <v>200</v>
      </c>
      <c r="L63" s="11">
        <v>0</v>
      </c>
      <c r="M63" s="9" t="str">
        <f t="shared" ca="1" si="1"/>
        <v>OK dès JEUDI 12-févr</v>
      </c>
      <c r="N63" s="11" t="str">
        <f>IF($L63="","",IFERROR(IF(_xlfn.XLOOKUP(0,Meteo7J[Jour],Meteo7J[Tmin])&gt;=$L63,"OK","KO"),""))</f>
        <v>OK</v>
      </c>
      <c r="O63" s="11" t="str">
        <f>IF($L63="","",IFERROR(IF(_xlfn.XLOOKUP(1,Meteo7J[Jour],Meteo7J[Tmin])&gt;=$L63,"OK","KO"),""))</f>
        <v>OK</v>
      </c>
      <c r="P63" s="11" t="str">
        <f>IF($L63="","",IFERROR(IF(_xlfn.XLOOKUP(2,Meteo7J[Jour],Meteo7J[Tmin])&gt;=$L63,"OK","KO"),""))</f>
        <v>OK</v>
      </c>
      <c r="Q63" s="11" t="str">
        <f>IF($L63="","",IFERROR(IF(_xlfn.XLOOKUP(3,Meteo7J[Jour],Meteo7J[Tmin])&gt;=$L63,"OK","KO"),""))</f>
        <v>OK</v>
      </c>
      <c r="R63" s="11" t="str">
        <f>IF($L63="","",IFERROR(IF(_xlfn.XLOOKUP(4,Meteo7J[Jour],Meteo7J[Tmin])&gt;=$L63,"OK","KO"),""))</f>
        <v>OK</v>
      </c>
      <c r="S63" s="11" t="str">
        <f>IF($L63="","",IFERROR(IF(_xlfn.XLOOKUP(5,Meteo7J[Jour],Meteo7J[Tmin])&gt;=$L63,"OK","KO"),""))</f>
        <v>OK</v>
      </c>
      <c r="T63" s="11" t="str">
        <f>IF($L63="","",IFERROR(IF(_xlfn.XLOOKUP(6,Meteo7J[Jour],Meteo7J[Tmin])&gt;=$L63,"OK","KO"),""))</f>
        <v>OK</v>
      </c>
      <c r="U63" s="9"/>
    </row>
    <row r="64" spans="1:21" x14ac:dyDescent="0.3">
      <c r="A64" s="9" t="s">
        <v>146</v>
      </c>
      <c r="B64" s="9" t="s">
        <v>142</v>
      </c>
      <c r="C64" s="9" t="s">
        <v>143</v>
      </c>
      <c r="D64" s="9" t="s">
        <v>114</v>
      </c>
      <c r="E64" s="9" t="s">
        <v>138</v>
      </c>
      <c r="F64" s="9" t="s">
        <v>33</v>
      </c>
      <c r="G64" s="9" t="s">
        <v>26</v>
      </c>
      <c r="H64" s="10" t="s">
        <v>37</v>
      </c>
      <c r="I64" s="10" t="s">
        <v>52</v>
      </c>
      <c r="J64" s="11" t="s">
        <v>127</v>
      </c>
      <c r="K64" s="9" t="s">
        <v>200</v>
      </c>
      <c r="L64" s="11">
        <v>0</v>
      </c>
      <c r="M64" s="9" t="str">
        <f t="shared" ca="1" si="1"/>
        <v>OK dès JEUDI 12-févr</v>
      </c>
      <c r="N64" s="11" t="str">
        <f>IF($L64="","",IFERROR(IF(_xlfn.XLOOKUP(0,Meteo7J[Jour],Meteo7J[Tmin])&gt;=$L64,"OK","KO"),""))</f>
        <v>OK</v>
      </c>
      <c r="O64" s="11" t="str">
        <f>IF($L64="","",IFERROR(IF(_xlfn.XLOOKUP(1,Meteo7J[Jour],Meteo7J[Tmin])&gt;=$L64,"OK","KO"),""))</f>
        <v>OK</v>
      </c>
      <c r="P64" s="11" t="str">
        <f>IF($L64="","",IFERROR(IF(_xlfn.XLOOKUP(2,Meteo7J[Jour],Meteo7J[Tmin])&gt;=$L64,"OK","KO"),""))</f>
        <v>OK</v>
      </c>
      <c r="Q64" s="11" t="str">
        <f>IF($L64="","",IFERROR(IF(_xlfn.XLOOKUP(3,Meteo7J[Jour],Meteo7J[Tmin])&gt;=$L64,"OK","KO"),""))</f>
        <v>OK</v>
      </c>
      <c r="R64" s="11" t="str">
        <f>IF($L64="","",IFERROR(IF(_xlfn.XLOOKUP(4,Meteo7J[Jour],Meteo7J[Tmin])&gt;=$L64,"OK","KO"),""))</f>
        <v>OK</v>
      </c>
      <c r="S64" s="11" t="str">
        <f>IF($L64="","",IFERROR(IF(_xlfn.XLOOKUP(5,Meteo7J[Jour],Meteo7J[Tmin])&gt;=$L64,"OK","KO"),""))</f>
        <v>OK</v>
      </c>
      <c r="T64" s="11" t="str">
        <f>IF($L64="","",IFERROR(IF(_xlfn.XLOOKUP(6,Meteo7J[Jour],Meteo7J[Tmin])&gt;=$L64,"OK","KO"),""))</f>
        <v>OK</v>
      </c>
      <c r="U64" s="9"/>
    </row>
    <row r="65" spans="1:21" x14ac:dyDescent="0.3">
      <c r="A65" s="12" t="s">
        <v>147</v>
      </c>
      <c r="B65" s="12" t="s">
        <v>148</v>
      </c>
      <c r="C65" s="12" t="s">
        <v>149</v>
      </c>
      <c r="D65" s="12" t="s">
        <v>114</v>
      </c>
      <c r="E65" s="12" t="s">
        <v>150</v>
      </c>
      <c r="F65" s="12" t="s">
        <v>25</v>
      </c>
      <c r="G65" s="12" t="s">
        <v>44</v>
      </c>
      <c r="H65" s="13" t="s">
        <v>45</v>
      </c>
      <c r="I65" s="13" t="s">
        <v>52</v>
      </c>
      <c r="J65" s="14" t="s">
        <v>132</v>
      </c>
      <c r="K65" s="12" t="s">
        <v>201</v>
      </c>
      <c r="L65" s="14">
        <v>0</v>
      </c>
      <c r="M65" s="13" t="str">
        <f t="shared" ca="1" si="1"/>
        <v>OK dès JEUDI 12-févr</v>
      </c>
      <c r="N65" s="14" t="str">
        <f>IF($L65="","",IFERROR(IF(_xlfn.XLOOKUP(0,Meteo7J[Jour],Meteo7J[Tmin])&gt;=$L65,"OK","KO"),""))</f>
        <v>OK</v>
      </c>
      <c r="O65" s="14" t="str">
        <f>IF($L65="","",IFERROR(IF(_xlfn.XLOOKUP(1,Meteo7J[Jour],Meteo7J[Tmin])&gt;=$L65,"OK","KO"),""))</f>
        <v>OK</v>
      </c>
      <c r="P65" s="14" t="str">
        <f>IF($L65="","",IFERROR(IF(_xlfn.XLOOKUP(2,Meteo7J[Jour],Meteo7J[Tmin])&gt;=$L65,"OK","KO"),""))</f>
        <v>OK</v>
      </c>
      <c r="Q65" s="14" t="str">
        <f>IF($L65="","",IFERROR(IF(_xlfn.XLOOKUP(3,Meteo7J[Jour],Meteo7J[Tmin])&gt;=$L65,"OK","KO"),""))</f>
        <v>OK</v>
      </c>
      <c r="R65" s="14" t="str">
        <f>IF($L65="","",IFERROR(IF(_xlfn.XLOOKUP(4,Meteo7J[Jour],Meteo7J[Tmin])&gt;=$L65,"OK","KO"),""))</f>
        <v>OK</v>
      </c>
      <c r="S65" s="14" t="str">
        <f>IF($L65="","",IFERROR(IF(_xlfn.XLOOKUP(5,Meteo7J[Jour],Meteo7J[Tmin])&gt;=$L65,"OK","KO"),""))</f>
        <v>OK</v>
      </c>
      <c r="T65" s="14" t="str">
        <f>IF($L65="","",IFERROR(IF(_xlfn.XLOOKUP(6,Meteo7J[Jour],Meteo7J[Tmin])&gt;=$L65,"OK","KO"),""))</f>
        <v>OK</v>
      </c>
      <c r="U65" s="12"/>
    </row>
    <row r="66" spans="1:21" x14ac:dyDescent="0.3">
      <c r="A66" s="12" t="s">
        <v>151</v>
      </c>
      <c r="B66" s="12" t="s">
        <v>148</v>
      </c>
      <c r="C66" s="12" t="s">
        <v>149</v>
      </c>
      <c r="D66" s="12" t="s">
        <v>114</v>
      </c>
      <c r="E66" s="12" t="s">
        <v>150</v>
      </c>
      <c r="F66" s="12" t="s">
        <v>31</v>
      </c>
      <c r="G66" s="12" t="s">
        <v>44</v>
      </c>
      <c r="H66" s="13" t="s">
        <v>45</v>
      </c>
      <c r="I66" s="13" t="s">
        <v>52</v>
      </c>
      <c r="J66" s="14" t="s">
        <v>132</v>
      </c>
      <c r="K66" s="12" t="s">
        <v>201</v>
      </c>
      <c r="L66" s="14">
        <v>0</v>
      </c>
      <c r="M66" s="13" t="str">
        <f t="shared" ca="1" si="1"/>
        <v>OK dès JEUDI 12-févr</v>
      </c>
      <c r="N66" s="14" t="str">
        <f>IF($L66="","",IFERROR(IF(_xlfn.XLOOKUP(0,Meteo7J[Jour],Meteo7J[Tmin])&gt;=$L66,"OK","KO"),""))</f>
        <v>OK</v>
      </c>
      <c r="O66" s="14" t="str">
        <f>IF($L66="","",IFERROR(IF(_xlfn.XLOOKUP(1,Meteo7J[Jour],Meteo7J[Tmin])&gt;=$L66,"OK","KO"),""))</f>
        <v>OK</v>
      </c>
      <c r="P66" s="14" t="str">
        <f>IF($L66="","",IFERROR(IF(_xlfn.XLOOKUP(2,Meteo7J[Jour],Meteo7J[Tmin])&gt;=$L66,"OK","KO"),""))</f>
        <v>OK</v>
      </c>
      <c r="Q66" s="14" t="str">
        <f>IF($L66="","",IFERROR(IF(_xlfn.XLOOKUP(3,Meteo7J[Jour],Meteo7J[Tmin])&gt;=$L66,"OK","KO"),""))</f>
        <v>OK</v>
      </c>
      <c r="R66" s="14" t="str">
        <f>IF($L66="","",IFERROR(IF(_xlfn.XLOOKUP(4,Meteo7J[Jour],Meteo7J[Tmin])&gt;=$L66,"OK","KO"),""))</f>
        <v>OK</v>
      </c>
      <c r="S66" s="14" t="str">
        <f>IF($L66="","",IFERROR(IF(_xlfn.XLOOKUP(5,Meteo7J[Jour],Meteo7J[Tmin])&gt;=$L66,"OK","KO"),""))</f>
        <v>OK</v>
      </c>
      <c r="T66" s="14" t="str">
        <f>IF($L66="","",IFERROR(IF(_xlfn.XLOOKUP(6,Meteo7J[Jour],Meteo7J[Tmin])&gt;=$L66,"OK","KO"),""))</f>
        <v>OK</v>
      </c>
      <c r="U66" s="12"/>
    </row>
    <row r="67" spans="1:21" x14ac:dyDescent="0.3">
      <c r="A67" s="12" t="s">
        <v>152</v>
      </c>
      <c r="B67" s="12" t="s">
        <v>148</v>
      </c>
      <c r="C67" s="12" t="s">
        <v>149</v>
      </c>
      <c r="D67" s="12" t="s">
        <v>114</v>
      </c>
      <c r="E67" s="12" t="s">
        <v>150</v>
      </c>
      <c r="F67" s="12" t="s">
        <v>33</v>
      </c>
      <c r="G67" s="12" t="s">
        <v>44</v>
      </c>
      <c r="H67" s="13" t="s">
        <v>45</v>
      </c>
      <c r="I67" s="13" t="s">
        <v>52</v>
      </c>
      <c r="J67" s="14" t="s">
        <v>132</v>
      </c>
      <c r="K67" s="12" t="s">
        <v>201</v>
      </c>
      <c r="L67" s="14">
        <v>0</v>
      </c>
      <c r="M67" s="13" t="str">
        <f t="shared" ref="M67:M91" ca="1" si="3">IF(COUNTIF(N67:T67,"OK")=0,
"Attendre : pas de fenêtre OK sur 7 jours",
"OK dès "&amp;LEFT(INDEX($N$1:$T$1,MATCH("OK",N67:T67,0)),FIND(CHAR(10),INDEX($N$1:$T$1,MATCH("OK",N67:T67,0)))-1)&amp;" "&amp;MID(INDEX($N$1:$T$1,MATCH("OK",N67:T67,0)),FIND(CHAR(10),INDEX($N$1:$T$1,MATCH("OK",N67:T67,0)))+1,99)
)</f>
        <v>OK dès JEUDI 12-févr</v>
      </c>
      <c r="N67" s="14" t="str">
        <f>IF($L67="","",IFERROR(IF(_xlfn.XLOOKUP(0,Meteo7J[Jour],Meteo7J[Tmin])&gt;=$L67,"OK","KO"),""))</f>
        <v>OK</v>
      </c>
      <c r="O67" s="14" t="str">
        <f>IF($L67="","",IFERROR(IF(_xlfn.XLOOKUP(1,Meteo7J[Jour],Meteo7J[Tmin])&gt;=$L67,"OK","KO"),""))</f>
        <v>OK</v>
      </c>
      <c r="P67" s="14" t="str">
        <f>IF($L67="","",IFERROR(IF(_xlfn.XLOOKUP(2,Meteo7J[Jour],Meteo7J[Tmin])&gt;=$L67,"OK","KO"),""))</f>
        <v>OK</v>
      </c>
      <c r="Q67" s="14" t="str">
        <f>IF($L67="","",IFERROR(IF(_xlfn.XLOOKUP(3,Meteo7J[Jour],Meteo7J[Tmin])&gt;=$L67,"OK","KO"),""))</f>
        <v>OK</v>
      </c>
      <c r="R67" s="14" t="str">
        <f>IF($L67="","",IFERROR(IF(_xlfn.XLOOKUP(4,Meteo7J[Jour],Meteo7J[Tmin])&gt;=$L67,"OK","KO"),""))</f>
        <v>OK</v>
      </c>
      <c r="S67" s="14" t="str">
        <f>IF($L67="","",IFERROR(IF(_xlfn.XLOOKUP(5,Meteo7J[Jour],Meteo7J[Tmin])&gt;=$L67,"OK","KO"),""))</f>
        <v>OK</v>
      </c>
      <c r="T67" s="14" t="str">
        <f>IF($L67="","",IFERROR(IF(_xlfn.XLOOKUP(6,Meteo7J[Jour],Meteo7J[Tmin])&gt;=$L67,"OK","KO"),""))</f>
        <v>OK</v>
      </c>
      <c r="U67" s="12"/>
    </row>
    <row r="68" spans="1:21" x14ac:dyDescent="0.3">
      <c r="A68" s="9" t="s">
        <v>153</v>
      </c>
      <c r="B68" s="9" t="s">
        <v>154</v>
      </c>
      <c r="C68" s="9" t="s">
        <v>154</v>
      </c>
      <c r="D68" s="9" t="s">
        <v>114</v>
      </c>
      <c r="E68" s="9" t="s">
        <v>155</v>
      </c>
      <c r="F68" s="9" t="s">
        <v>25</v>
      </c>
      <c r="G68" s="9" t="s">
        <v>26</v>
      </c>
      <c r="H68" s="10" t="s">
        <v>37</v>
      </c>
      <c r="I68" s="10" t="s">
        <v>52</v>
      </c>
      <c r="J68" s="11" t="s">
        <v>132</v>
      </c>
      <c r="K68" s="9" t="s">
        <v>205</v>
      </c>
      <c r="L68" s="11">
        <v>10</v>
      </c>
      <c r="M68" s="9" t="str">
        <f t="shared" ca="1" si="3"/>
        <v>OK dès JEUDI 12-févr</v>
      </c>
      <c r="N68" s="11" t="str">
        <f>IF($L68="","",IFERROR(IF(_xlfn.XLOOKUP(0,Meteo7J[Jour],Meteo7J[Tmin])&gt;=$L68,"OK","KO"),""))</f>
        <v>OK</v>
      </c>
      <c r="O68" s="11" t="str">
        <f>IF($L68="","",IFERROR(IF(_xlfn.XLOOKUP(1,Meteo7J[Jour],Meteo7J[Tmin])&gt;=$L68,"OK","KO"),""))</f>
        <v>OK</v>
      </c>
      <c r="P68" s="11" t="str">
        <f>IF($L68="","",IFERROR(IF(_xlfn.XLOOKUP(2,Meteo7J[Jour],Meteo7J[Tmin])&gt;=$L68,"OK","KO"),""))</f>
        <v>OK</v>
      </c>
      <c r="Q68" s="11" t="str">
        <f>IF($L68="","",IFERROR(IF(_xlfn.XLOOKUP(3,Meteo7J[Jour],Meteo7J[Tmin])&gt;=$L68,"OK","KO"),""))</f>
        <v>OK</v>
      </c>
      <c r="R68" s="11" t="str">
        <f>IF($L68="","",IFERROR(IF(_xlfn.XLOOKUP(4,Meteo7J[Jour],Meteo7J[Tmin])&gt;=$L68,"OK","KO"),""))</f>
        <v>OK</v>
      </c>
      <c r="S68" s="11" t="str">
        <f>IF($L68="","",IFERROR(IF(_xlfn.XLOOKUP(5,Meteo7J[Jour],Meteo7J[Tmin])&gt;=$L68,"OK","KO"),""))</f>
        <v>OK</v>
      </c>
      <c r="T68" s="11" t="str">
        <f>IF($L68="","",IFERROR(IF(_xlfn.XLOOKUP(6,Meteo7J[Jour],Meteo7J[Tmin])&gt;=$L68,"OK","KO"),""))</f>
        <v>OK</v>
      </c>
      <c r="U68" s="9"/>
    </row>
    <row r="69" spans="1:21" x14ac:dyDescent="0.3">
      <c r="A69" s="9" t="s">
        <v>156</v>
      </c>
      <c r="B69" s="9" t="s">
        <v>154</v>
      </c>
      <c r="C69" s="9" t="s">
        <v>154</v>
      </c>
      <c r="D69" s="9" t="s">
        <v>114</v>
      </c>
      <c r="E69" s="9" t="s">
        <v>155</v>
      </c>
      <c r="F69" s="9" t="s">
        <v>31</v>
      </c>
      <c r="G69" s="9" t="s">
        <v>26</v>
      </c>
      <c r="H69" s="10" t="s">
        <v>37</v>
      </c>
      <c r="I69" s="10" t="s">
        <v>52</v>
      </c>
      <c r="J69" s="11" t="s">
        <v>132</v>
      </c>
      <c r="K69" s="9" t="s">
        <v>205</v>
      </c>
      <c r="L69" s="11">
        <v>10</v>
      </c>
      <c r="M69" s="9" t="str">
        <f t="shared" ca="1" si="3"/>
        <v>OK dès JEUDI 12-févr</v>
      </c>
      <c r="N69" s="11" t="str">
        <f>IF($L69="","",IFERROR(IF(_xlfn.XLOOKUP(0,Meteo7J[Jour],Meteo7J[Tmin])&gt;=$L69,"OK","KO"),""))</f>
        <v>OK</v>
      </c>
      <c r="O69" s="11" t="str">
        <f>IF($L69="","",IFERROR(IF(_xlfn.XLOOKUP(1,Meteo7J[Jour],Meteo7J[Tmin])&gt;=$L69,"OK","KO"),""))</f>
        <v>OK</v>
      </c>
      <c r="P69" s="11" t="str">
        <f>IF($L69="","",IFERROR(IF(_xlfn.XLOOKUP(2,Meteo7J[Jour],Meteo7J[Tmin])&gt;=$L69,"OK","KO"),""))</f>
        <v>OK</v>
      </c>
      <c r="Q69" s="11" t="str">
        <f>IF($L69="","",IFERROR(IF(_xlfn.XLOOKUP(3,Meteo7J[Jour],Meteo7J[Tmin])&gt;=$L69,"OK","KO"),""))</f>
        <v>OK</v>
      </c>
      <c r="R69" s="11" t="str">
        <f>IF($L69="","",IFERROR(IF(_xlfn.XLOOKUP(4,Meteo7J[Jour],Meteo7J[Tmin])&gt;=$L69,"OK","KO"),""))</f>
        <v>OK</v>
      </c>
      <c r="S69" s="11" t="str">
        <f>IF($L69="","",IFERROR(IF(_xlfn.XLOOKUP(5,Meteo7J[Jour],Meteo7J[Tmin])&gt;=$L69,"OK","KO"),""))</f>
        <v>OK</v>
      </c>
      <c r="T69" s="11" t="str">
        <f>IF($L69="","",IFERROR(IF(_xlfn.XLOOKUP(6,Meteo7J[Jour],Meteo7J[Tmin])&gt;=$L69,"OK","KO"),""))</f>
        <v>OK</v>
      </c>
      <c r="U69" s="9"/>
    </row>
    <row r="70" spans="1:21" x14ac:dyDescent="0.3">
      <c r="A70" s="9" t="s">
        <v>157</v>
      </c>
      <c r="B70" s="9" t="s">
        <v>154</v>
      </c>
      <c r="C70" s="9" t="s">
        <v>154</v>
      </c>
      <c r="D70" s="9" t="s">
        <v>114</v>
      </c>
      <c r="E70" s="9" t="s">
        <v>155</v>
      </c>
      <c r="F70" s="9" t="s">
        <v>33</v>
      </c>
      <c r="G70" s="9" t="s">
        <v>26</v>
      </c>
      <c r="H70" s="10" t="s">
        <v>37</v>
      </c>
      <c r="I70" s="10" t="s">
        <v>52</v>
      </c>
      <c r="J70" s="11" t="s">
        <v>132</v>
      </c>
      <c r="K70" s="9" t="s">
        <v>205</v>
      </c>
      <c r="L70" s="11">
        <v>10</v>
      </c>
      <c r="M70" s="9" t="str">
        <f t="shared" ca="1" si="3"/>
        <v>OK dès JEUDI 12-févr</v>
      </c>
      <c r="N70" s="11" t="str">
        <f>IF($L70="","",IFERROR(IF(_xlfn.XLOOKUP(0,Meteo7J[Jour],Meteo7J[Tmin])&gt;=$L70,"OK","KO"),""))</f>
        <v>OK</v>
      </c>
      <c r="O70" s="11" t="str">
        <f>IF($L70="","",IFERROR(IF(_xlfn.XLOOKUP(1,Meteo7J[Jour],Meteo7J[Tmin])&gt;=$L70,"OK","KO"),""))</f>
        <v>OK</v>
      </c>
      <c r="P70" s="11" t="str">
        <f>IF($L70="","",IFERROR(IF(_xlfn.XLOOKUP(2,Meteo7J[Jour],Meteo7J[Tmin])&gt;=$L70,"OK","KO"),""))</f>
        <v>OK</v>
      </c>
      <c r="Q70" s="11" t="str">
        <f>IF($L70="","",IFERROR(IF(_xlfn.XLOOKUP(3,Meteo7J[Jour],Meteo7J[Tmin])&gt;=$L70,"OK","KO"),""))</f>
        <v>OK</v>
      </c>
      <c r="R70" s="11" t="str">
        <f>IF($L70="","",IFERROR(IF(_xlfn.XLOOKUP(4,Meteo7J[Jour],Meteo7J[Tmin])&gt;=$L70,"OK","KO"),""))</f>
        <v>OK</v>
      </c>
      <c r="S70" s="11" t="str">
        <f>IF($L70="","",IFERROR(IF(_xlfn.XLOOKUP(5,Meteo7J[Jour],Meteo7J[Tmin])&gt;=$L70,"OK","KO"),""))</f>
        <v>OK</v>
      </c>
      <c r="T70" s="11" t="str">
        <f>IF($L70="","",IFERROR(IF(_xlfn.XLOOKUP(6,Meteo7J[Jour],Meteo7J[Tmin])&gt;=$L70,"OK","KO"),""))</f>
        <v>OK</v>
      </c>
      <c r="U70" s="9"/>
    </row>
    <row r="71" spans="1:21" x14ac:dyDescent="0.3">
      <c r="A71" s="12" t="s">
        <v>158</v>
      </c>
      <c r="B71" s="12" t="s">
        <v>159</v>
      </c>
      <c r="C71" s="12" t="s">
        <v>160</v>
      </c>
      <c r="D71" s="12" t="s">
        <v>114</v>
      </c>
      <c r="E71" s="12" t="s">
        <v>161</v>
      </c>
      <c r="F71" s="12" t="s">
        <v>25</v>
      </c>
      <c r="G71" s="12" t="s">
        <v>26</v>
      </c>
      <c r="H71" s="13" t="s">
        <v>37</v>
      </c>
      <c r="I71" s="13" t="s">
        <v>28</v>
      </c>
      <c r="J71" s="14" t="s">
        <v>132</v>
      </c>
      <c r="K71" s="12" t="s">
        <v>205</v>
      </c>
      <c r="L71" s="14">
        <v>12</v>
      </c>
      <c r="M71" s="13" t="str">
        <f t="shared" ca="1" si="3"/>
        <v>OK dès JEUDI 12-févr</v>
      </c>
      <c r="N71" s="14" t="str">
        <f>IF($L71="","",IFERROR(IF(_xlfn.XLOOKUP(0,Meteo7J[Jour],Meteo7J[Tmin])&gt;=$L71,"OK","KO"),""))</f>
        <v>OK</v>
      </c>
      <c r="O71" s="14" t="str">
        <f>IF($L71="","",IFERROR(IF(_xlfn.XLOOKUP(1,Meteo7J[Jour],Meteo7J[Tmin])&gt;=$L71,"OK","KO"),""))</f>
        <v>OK</v>
      </c>
      <c r="P71" s="14" t="str">
        <f>IF($L71="","",IFERROR(IF(_xlfn.XLOOKUP(2,Meteo7J[Jour],Meteo7J[Tmin])&gt;=$L71,"OK","KO"),""))</f>
        <v>OK</v>
      </c>
      <c r="Q71" s="14" t="str">
        <f>IF($L71="","",IFERROR(IF(_xlfn.XLOOKUP(3,Meteo7J[Jour],Meteo7J[Tmin])&gt;=$L71,"OK","KO"),""))</f>
        <v>OK</v>
      </c>
      <c r="R71" s="14" t="str">
        <f>IF($L71="","",IFERROR(IF(_xlfn.XLOOKUP(4,Meteo7J[Jour],Meteo7J[Tmin])&gt;=$L71,"OK","KO"),""))</f>
        <v>OK</v>
      </c>
      <c r="S71" s="14" t="str">
        <f>IF($L71="","",IFERROR(IF(_xlfn.XLOOKUP(5,Meteo7J[Jour],Meteo7J[Tmin])&gt;=$L71,"OK","KO"),""))</f>
        <v>OK</v>
      </c>
      <c r="T71" s="14" t="str">
        <f>IF($L71="","",IFERROR(IF(_xlfn.XLOOKUP(6,Meteo7J[Jour],Meteo7J[Tmin])&gt;=$L71,"OK","KO"),""))</f>
        <v>OK</v>
      </c>
      <c r="U71" s="12"/>
    </row>
    <row r="72" spans="1:21" x14ac:dyDescent="0.3">
      <c r="A72" s="12" t="s">
        <v>162</v>
      </c>
      <c r="B72" s="12" t="s">
        <v>159</v>
      </c>
      <c r="C72" s="12" t="s">
        <v>160</v>
      </c>
      <c r="D72" s="12" t="s">
        <v>114</v>
      </c>
      <c r="E72" s="12" t="s">
        <v>161</v>
      </c>
      <c r="F72" s="12" t="s">
        <v>31</v>
      </c>
      <c r="G72" s="12" t="s">
        <v>26</v>
      </c>
      <c r="H72" s="13" t="s">
        <v>37</v>
      </c>
      <c r="I72" s="13" t="s">
        <v>28</v>
      </c>
      <c r="J72" s="14" t="s">
        <v>132</v>
      </c>
      <c r="K72" s="12" t="s">
        <v>205</v>
      </c>
      <c r="L72" s="14">
        <v>12</v>
      </c>
      <c r="M72" s="13" t="str">
        <f t="shared" ca="1" si="3"/>
        <v>OK dès JEUDI 12-févr</v>
      </c>
      <c r="N72" s="14" t="str">
        <f>IF($L72="","",IFERROR(IF(_xlfn.XLOOKUP(0,Meteo7J[Jour],Meteo7J[Tmin])&gt;=$L72,"OK","KO"),""))</f>
        <v>OK</v>
      </c>
      <c r="O72" s="14" t="str">
        <f>IF($L72="","",IFERROR(IF(_xlfn.XLOOKUP(1,Meteo7J[Jour],Meteo7J[Tmin])&gt;=$L72,"OK","KO"),""))</f>
        <v>OK</v>
      </c>
      <c r="P72" s="14" t="str">
        <f>IF($L72="","",IFERROR(IF(_xlfn.XLOOKUP(2,Meteo7J[Jour],Meteo7J[Tmin])&gt;=$L72,"OK","KO"),""))</f>
        <v>OK</v>
      </c>
      <c r="Q72" s="14" t="str">
        <f>IF($L72="","",IFERROR(IF(_xlfn.XLOOKUP(3,Meteo7J[Jour],Meteo7J[Tmin])&gt;=$L72,"OK","KO"),""))</f>
        <v>OK</v>
      </c>
      <c r="R72" s="14" t="str">
        <f>IF($L72="","",IFERROR(IF(_xlfn.XLOOKUP(4,Meteo7J[Jour],Meteo7J[Tmin])&gt;=$L72,"OK","KO"),""))</f>
        <v>OK</v>
      </c>
      <c r="S72" s="14" t="str">
        <f>IF($L72="","",IFERROR(IF(_xlfn.XLOOKUP(5,Meteo7J[Jour],Meteo7J[Tmin])&gt;=$L72,"OK","KO"),""))</f>
        <v>OK</v>
      </c>
      <c r="T72" s="14" t="str">
        <f>IF($L72="","",IFERROR(IF(_xlfn.XLOOKUP(6,Meteo7J[Jour],Meteo7J[Tmin])&gt;=$L72,"OK","KO"),""))</f>
        <v>OK</v>
      </c>
      <c r="U72" s="12"/>
    </row>
    <row r="73" spans="1:21" x14ac:dyDescent="0.3">
      <c r="A73" s="12" t="s">
        <v>163</v>
      </c>
      <c r="B73" s="12" t="s">
        <v>159</v>
      </c>
      <c r="C73" s="12" t="s">
        <v>160</v>
      </c>
      <c r="D73" s="12" t="s">
        <v>114</v>
      </c>
      <c r="E73" s="12" t="s">
        <v>161</v>
      </c>
      <c r="F73" s="12" t="s">
        <v>33</v>
      </c>
      <c r="G73" s="12" t="s">
        <v>26</v>
      </c>
      <c r="H73" s="13" t="s">
        <v>37</v>
      </c>
      <c r="I73" s="13" t="s">
        <v>28</v>
      </c>
      <c r="J73" s="14" t="s">
        <v>132</v>
      </c>
      <c r="K73" s="12" t="s">
        <v>205</v>
      </c>
      <c r="L73" s="14">
        <v>12</v>
      </c>
      <c r="M73" s="13" t="str">
        <f t="shared" ca="1" si="3"/>
        <v>OK dès JEUDI 12-févr</v>
      </c>
      <c r="N73" s="14" t="str">
        <f>IF($L73="","",IFERROR(IF(_xlfn.XLOOKUP(0,Meteo7J[Jour],Meteo7J[Tmin])&gt;=$L73,"OK","KO"),""))</f>
        <v>OK</v>
      </c>
      <c r="O73" s="14" t="str">
        <f>IF($L73="","",IFERROR(IF(_xlfn.XLOOKUP(1,Meteo7J[Jour],Meteo7J[Tmin])&gt;=$L73,"OK","KO"),""))</f>
        <v>OK</v>
      </c>
      <c r="P73" s="14" t="str">
        <f>IF($L73="","",IFERROR(IF(_xlfn.XLOOKUP(2,Meteo7J[Jour],Meteo7J[Tmin])&gt;=$L73,"OK","KO"),""))</f>
        <v>OK</v>
      </c>
      <c r="Q73" s="14" t="str">
        <f>IF($L73="","",IFERROR(IF(_xlfn.XLOOKUP(3,Meteo7J[Jour],Meteo7J[Tmin])&gt;=$L73,"OK","KO"),""))</f>
        <v>OK</v>
      </c>
      <c r="R73" s="14" t="str">
        <f>IF($L73="","",IFERROR(IF(_xlfn.XLOOKUP(4,Meteo7J[Jour],Meteo7J[Tmin])&gt;=$L73,"OK","KO"),""))</f>
        <v>OK</v>
      </c>
      <c r="S73" s="14" t="str">
        <f>IF($L73="","",IFERROR(IF(_xlfn.XLOOKUP(5,Meteo7J[Jour],Meteo7J[Tmin])&gt;=$L73,"OK","KO"),""))</f>
        <v>OK</v>
      </c>
      <c r="T73" s="14" t="str">
        <f>IF($L73="","",IFERROR(IF(_xlfn.XLOOKUP(6,Meteo7J[Jour],Meteo7J[Tmin])&gt;=$L73,"OK","KO"),""))</f>
        <v>OK</v>
      </c>
      <c r="U73" s="12"/>
    </row>
    <row r="74" spans="1:21" x14ac:dyDescent="0.3">
      <c r="A74" s="9" t="s">
        <v>164</v>
      </c>
      <c r="B74" s="9" t="s">
        <v>165</v>
      </c>
      <c r="C74" s="9" t="s">
        <v>166</v>
      </c>
      <c r="D74" s="9" t="s">
        <v>114</v>
      </c>
      <c r="E74" s="9" t="s">
        <v>161</v>
      </c>
      <c r="F74" s="9" t="s">
        <v>25</v>
      </c>
      <c r="G74" s="9" t="s">
        <v>44</v>
      </c>
      <c r="H74" s="10" t="s">
        <v>45</v>
      </c>
      <c r="I74" s="10" t="s">
        <v>52</v>
      </c>
      <c r="J74" s="11" t="s">
        <v>132</v>
      </c>
      <c r="K74" s="9" t="s">
        <v>167</v>
      </c>
      <c r="L74" s="11">
        <v>-2</v>
      </c>
      <c r="M74" s="9" t="str">
        <f t="shared" ca="1" si="3"/>
        <v>OK dès JEUDI 12-févr</v>
      </c>
      <c r="N74" s="11" t="str">
        <f>IF($L74="","",IFERROR(IF(_xlfn.XLOOKUP(0,Meteo7J[Jour],Meteo7J[Tmin])&gt;=$L74,"OK","KO"),""))</f>
        <v>OK</v>
      </c>
      <c r="O74" s="11" t="str">
        <f>IF($L74="","",IFERROR(IF(_xlfn.XLOOKUP(1,Meteo7J[Jour],Meteo7J[Tmin])&gt;=$L74,"OK","KO"),""))</f>
        <v>OK</v>
      </c>
      <c r="P74" s="11" t="str">
        <f>IF($L74="","",IFERROR(IF(_xlfn.XLOOKUP(2,Meteo7J[Jour],Meteo7J[Tmin])&gt;=$L74,"OK","KO"),""))</f>
        <v>OK</v>
      </c>
      <c r="Q74" s="11" t="str">
        <f>IF($L74="","",IFERROR(IF(_xlfn.XLOOKUP(3,Meteo7J[Jour],Meteo7J[Tmin])&gt;=$L74,"OK","KO"),""))</f>
        <v>OK</v>
      </c>
      <c r="R74" s="11" t="str">
        <f>IF($L74="","",IFERROR(IF(_xlfn.XLOOKUP(4,Meteo7J[Jour],Meteo7J[Tmin])&gt;=$L74,"OK","KO"),""))</f>
        <v>OK</v>
      </c>
      <c r="S74" s="11" t="str">
        <f>IF($L74="","",IFERROR(IF(_xlfn.XLOOKUP(5,Meteo7J[Jour],Meteo7J[Tmin])&gt;=$L74,"OK","KO"),""))</f>
        <v>OK</v>
      </c>
      <c r="T74" s="11" t="str">
        <f>IF($L74="","",IFERROR(IF(_xlfn.XLOOKUP(6,Meteo7J[Jour],Meteo7J[Tmin])&gt;=$L74,"OK","KO"),""))</f>
        <v>OK</v>
      </c>
      <c r="U74" s="9"/>
    </row>
    <row r="75" spans="1:21" x14ac:dyDescent="0.3">
      <c r="A75" s="9" t="s">
        <v>168</v>
      </c>
      <c r="B75" s="9" t="s">
        <v>165</v>
      </c>
      <c r="C75" s="9" t="s">
        <v>166</v>
      </c>
      <c r="D75" s="9" t="s">
        <v>114</v>
      </c>
      <c r="E75" s="9" t="s">
        <v>161</v>
      </c>
      <c r="F75" s="9" t="s">
        <v>31</v>
      </c>
      <c r="G75" s="9" t="s">
        <v>44</v>
      </c>
      <c r="H75" s="10" t="s">
        <v>45</v>
      </c>
      <c r="I75" s="10" t="s">
        <v>52</v>
      </c>
      <c r="J75" s="11" t="s">
        <v>132</v>
      </c>
      <c r="K75" s="9" t="s">
        <v>167</v>
      </c>
      <c r="L75" s="11">
        <v>-2</v>
      </c>
      <c r="M75" s="9" t="str">
        <f t="shared" ca="1" si="3"/>
        <v>OK dès JEUDI 12-févr</v>
      </c>
      <c r="N75" s="11" t="str">
        <f>IF($L75="","",IFERROR(IF(_xlfn.XLOOKUP(0,Meteo7J[Jour],Meteo7J[Tmin])&gt;=$L75,"OK","KO"),""))</f>
        <v>OK</v>
      </c>
      <c r="O75" s="11" t="str">
        <f>IF($L75="","",IFERROR(IF(_xlfn.XLOOKUP(1,Meteo7J[Jour],Meteo7J[Tmin])&gt;=$L75,"OK","KO"),""))</f>
        <v>OK</v>
      </c>
      <c r="P75" s="11" t="str">
        <f>IF($L75="","",IFERROR(IF(_xlfn.XLOOKUP(2,Meteo7J[Jour],Meteo7J[Tmin])&gt;=$L75,"OK","KO"),""))</f>
        <v>OK</v>
      </c>
      <c r="Q75" s="11" t="str">
        <f>IF($L75="","",IFERROR(IF(_xlfn.XLOOKUP(3,Meteo7J[Jour],Meteo7J[Tmin])&gt;=$L75,"OK","KO"),""))</f>
        <v>OK</v>
      </c>
      <c r="R75" s="11" t="str">
        <f>IF($L75="","",IFERROR(IF(_xlfn.XLOOKUP(4,Meteo7J[Jour],Meteo7J[Tmin])&gt;=$L75,"OK","KO"),""))</f>
        <v>OK</v>
      </c>
      <c r="S75" s="11" t="str">
        <f>IF($L75="","",IFERROR(IF(_xlfn.XLOOKUP(5,Meteo7J[Jour],Meteo7J[Tmin])&gt;=$L75,"OK","KO"),""))</f>
        <v>OK</v>
      </c>
      <c r="T75" s="11" t="str">
        <f>IF($L75="","",IFERROR(IF(_xlfn.XLOOKUP(6,Meteo7J[Jour],Meteo7J[Tmin])&gt;=$L75,"OK","KO"),""))</f>
        <v>OK</v>
      </c>
      <c r="U75" s="9"/>
    </row>
    <row r="76" spans="1:21" x14ac:dyDescent="0.3">
      <c r="A76" s="9" t="s">
        <v>169</v>
      </c>
      <c r="B76" s="9" t="s">
        <v>165</v>
      </c>
      <c r="C76" s="9" t="s">
        <v>166</v>
      </c>
      <c r="D76" s="9" t="s">
        <v>114</v>
      </c>
      <c r="E76" s="9" t="s">
        <v>161</v>
      </c>
      <c r="F76" s="9" t="s">
        <v>33</v>
      </c>
      <c r="G76" s="9" t="s">
        <v>44</v>
      </c>
      <c r="H76" s="10" t="s">
        <v>45</v>
      </c>
      <c r="I76" s="10" t="s">
        <v>52</v>
      </c>
      <c r="J76" s="11" t="s">
        <v>132</v>
      </c>
      <c r="K76" s="9" t="s">
        <v>167</v>
      </c>
      <c r="L76" s="11">
        <v>-2</v>
      </c>
      <c r="M76" s="9" t="str">
        <f t="shared" ca="1" si="3"/>
        <v>OK dès JEUDI 12-févr</v>
      </c>
      <c r="N76" s="11" t="str">
        <f>IF($L76="","",IFERROR(IF(_xlfn.XLOOKUP(0,Meteo7J[Jour],Meteo7J[Tmin])&gt;=$L76,"OK","KO"),""))</f>
        <v>OK</v>
      </c>
      <c r="O76" s="11" t="str">
        <f>IF($L76="","",IFERROR(IF(_xlfn.XLOOKUP(1,Meteo7J[Jour],Meteo7J[Tmin])&gt;=$L76,"OK","KO"),""))</f>
        <v>OK</v>
      </c>
      <c r="P76" s="11" t="str">
        <f>IF($L76="","",IFERROR(IF(_xlfn.XLOOKUP(2,Meteo7J[Jour],Meteo7J[Tmin])&gt;=$L76,"OK","KO"),""))</f>
        <v>OK</v>
      </c>
      <c r="Q76" s="11" t="str">
        <f>IF($L76="","",IFERROR(IF(_xlfn.XLOOKUP(3,Meteo7J[Jour],Meteo7J[Tmin])&gt;=$L76,"OK","KO"),""))</f>
        <v>OK</v>
      </c>
      <c r="R76" s="11" t="str">
        <f>IF($L76="","",IFERROR(IF(_xlfn.XLOOKUP(4,Meteo7J[Jour],Meteo7J[Tmin])&gt;=$L76,"OK","KO"),""))</f>
        <v>OK</v>
      </c>
      <c r="S76" s="11" t="str">
        <f>IF($L76="","",IFERROR(IF(_xlfn.XLOOKUP(5,Meteo7J[Jour],Meteo7J[Tmin])&gt;=$L76,"OK","KO"),""))</f>
        <v>OK</v>
      </c>
      <c r="T76" s="11" t="str">
        <f>IF($L76="","",IFERROR(IF(_xlfn.XLOOKUP(6,Meteo7J[Jour],Meteo7J[Tmin])&gt;=$L76,"OK","KO"),""))</f>
        <v>OK</v>
      </c>
      <c r="U76" s="9"/>
    </row>
    <row r="77" spans="1:21" x14ac:dyDescent="0.3">
      <c r="A77" s="12" t="s">
        <v>170</v>
      </c>
      <c r="B77" s="12" t="s">
        <v>171</v>
      </c>
      <c r="C77" s="12" t="s">
        <v>172</v>
      </c>
      <c r="D77" s="12" t="s">
        <v>114</v>
      </c>
      <c r="E77" s="12" t="s">
        <v>161</v>
      </c>
      <c r="F77" s="12" t="s">
        <v>25</v>
      </c>
      <c r="G77" s="12" t="s">
        <v>26</v>
      </c>
      <c r="H77" s="13" t="s">
        <v>37</v>
      </c>
      <c r="I77" s="13" t="s">
        <v>52</v>
      </c>
      <c r="J77" s="14" t="s">
        <v>132</v>
      </c>
      <c r="K77" s="12" t="s">
        <v>200</v>
      </c>
      <c r="L77" s="14">
        <v>-5</v>
      </c>
      <c r="M77" s="13" t="str">
        <f t="shared" ca="1" si="3"/>
        <v>OK dès JEUDI 12-févr</v>
      </c>
      <c r="N77" s="14" t="str">
        <f>IF($L77="","",IFERROR(IF(_xlfn.XLOOKUP(0,Meteo7J[Jour],Meteo7J[Tmin])&gt;=$L77,"OK","KO"),""))</f>
        <v>OK</v>
      </c>
      <c r="O77" s="14" t="str">
        <f>IF($L77="","",IFERROR(IF(_xlfn.XLOOKUP(1,Meteo7J[Jour],Meteo7J[Tmin])&gt;=$L77,"OK","KO"),""))</f>
        <v>OK</v>
      </c>
      <c r="P77" s="14" t="str">
        <f>IF($L77="","",IFERROR(IF(_xlfn.XLOOKUP(2,Meteo7J[Jour],Meteo7J[Tmin])&gt;=$L77,"OK","KO"),""))</f>
        <v>OK</v>
      </c>
      <c r="Q77" s="14" t="str">
        <f>IF($L77="","",IFERROR(IF(_xlfn.XLOOKUP(3,Meteo7J[Jour],Meteo7J[Tmin])&gt;=$L77,"OK","KO"),""))</f>
        <v>OK</v>
      </c>
      <c r="R77" s="14" t="str">
        <f>IF($L77="","",IFERROR(IF(_xlfn.XLOOKUP(4,Meteo7J[Jour],Meteo7J[Tmin])&gt;=$L77,"OK","KO"),""))</f>
        <v>OK</v>
      </c>
      <c r="S77" s="14" t="str">
        <f>IF($L77="","",IFERROR(IF(_xlfn.XLOOKUP(5,Meteo7J[Jour],Meteo7J[Tmin])&gt;=$L77,"OK","KO"),""))</f>
        <v>OK</v>
      </c>
      <c r="T77" s="14" t="str">
        <f>IF($L77="","",IFERROR(IF(_xlfn.XLOOKUP(6,Meteo7J[Jour],Meteo7J[Tmin])&gt;=$L77,"OK","KO"),""))</f>
        <v>OK</v>
      </c>
      <c r="U77" s="12"/>
    </row>
    <row r="78" spans="1:21" x14ac:dyDescent="0.3">
      <c r="A78" s="12" t="s">
        <v>173</v>
      </c>
      <c r="B78" s="12" t="s">
        <v>171</v>
      </c>
      <c r="C78" s="12" t="s">
        <v>172</v>
      </c>
      <c r="D78" s="12" t="s">
        <v>114</v>
      </c>
      <c r="E78" s="12" t="s">
        <v>161</v>
      </c>
      <c r="F78" s="12" t="s">
        <v>31</v>
      </c>
      <c r="G78" s="12" t="s">
        <v>26</v>
      </c>
      <c r="H78" s="13" t="s">
        <v>37</v>
      </c>
      <c r="I78" s="13" t="s">
        <v>52</v>
      </c>
      <c r="J78" s="14" t="s">
        <v>132</v>
      </c>
      <c r="K78" s="12" t="s">
        <v>200</v>
      </c>
      <c r="L78" s="14">
        <v>-5</v>
      </c>
      <c r="M78" s="13" t="str">
        <f t="shared" ca="1" si="3"/>
        <v>OK dès JEUDI 12-févr</v>
      </c>
      <c r="N78" s="14" t="str">
        <f>IF($L78="","",IFERROR(IF(_xlfn.XLOOKUP(0,Meteo7J[Jour],Meteo7J[Tmin])&gt;=$L78,"OK","KO"),""))</f>
        <v>OK</v>
      </c>
      <c r="O78" s="14" t="str">
        <f>IF($L78="","",IFERROR(IF(_xlfn.XLOOKUP(1,Meteo7J[Jour],Meteo7J[Tmin])&gt;=$L78,"OK","KO"),""))</f>
        <v>OK</v>
      </c>
      <c r="P78" s="14" t="str">
        <f>IF($L78="","",IFERROR(IF(_xlfn.XLOOKUP(2,Meteo7J[Jour],Meteo7J[Tmin])&gt;=$L78,"OK","KO"),""))</f>
        <v>OK</v>
      </c>
      <c r="Q78" s="14" t="str">
        <f>IF($L78="","",IFERROR(IF(_xlfn.XLOOKUP(3,Meteo7J[Jour],Meteo7J[Tmin])&gt;=$L78,"OK","KO"),""))</f>
        <v>OK</v>
      </c>
      <c r="R78" s="14" t="str">
        <f>IF($L78="","",IFERROR(IF(_xlfn.XLOOKUP(4,Meteo7J[Jour],Meteo7J[Tmin])&gt;=$L78,"OK","KO"),""))</f>
        <v>OK</v>
      </c>
      <c r="S78" s="14" t="str">
        <f>IF($L78="","",IFERROR(IF(_xlfn.XLOOKUP(5,Meteo7J[Jour],Meteo7J[Tmin])&gt;=$L78,"OK","KO"),""))</f>
        <v>OK</v>
      </c>
      <c r="T78" s="14" t="str">
        <f>IF($L78="","",IFERROR(IF(_xlfn.XLOOKUP(6,Meteo7J[Jour],Meteo7J[Tmin])&gt;=$L78,"OK","KO"),""))</f>
        <v>OK</v>
      </c>
      <c r="U78" s="12"/>
    </row>
    <row r="79" spans="1:21" x14ac:dyDescent="0.3">
      <c r="A79" s="12" t="s">
        <v>174</v>
      </c>
      <c r="B79" s="12" t="s">
        <v>171</v>
      </c>
      <c r="C79" s="12" t="s">
        <v>172</v>
      </c>
      <c r="D79" s="12" t="s">
        <v>114</v>
      </c>
      <c r="E79" s="12" t="s">
        <v>161</v>
      </c>
      <c r="F79" s="12" t="s">
        <v>33</v>
      </c>
      <c r="G79" s="12" t="s">
        <v>26</v>
      </c>
      <c r="H79" s="13" t="s">
        <v>37</v>
      </c>
      <c r="I79" s="13" t="s">
        <v>52</v>
      </c>
      <c r="J79" s="14" t="s">
        <v>132</v>
      </c>
      <c r="K79" s="12" t="s">
        <v>200</v>
      </c>
      <c r="L79" s="14">
        <v>-5</v>
      </c>
      <c r="M79" s="13" t="str">
        <f t="shared" ca="1" si="3"/>
        <v>OK dès JEUDI 12-févr</v>
      </c>
      <c r="N79" s="14" t="str">
        <f>IF($L79="","",IFERROR(IF(_xlfn.XLOOKUP(0,Meteo7J[Jour],Meteo7J[Tmin])&gt;=$L79,"OK","KO"),""))</f>
        <v>OK</v>
      </c>
      <c r="O79" s="14" t="str">
        <f>IF($L79="","",IFERROR(IF(_xlfn.XLOOKUP(1,Meteo7J[Jour],Meteo7J[Tmin])&gt;=$L79,"OK","KO"),""))</f>
        <v>OK</v>
      </c>
      <c r="P79" s="14" t="str">
        <f>IF($L79="","",IFERROR(IF(_xlfn.XLOOKUP(2,Meteo7J[Jour],Meteo7J[Tmin])&gt;=$L79,"OK","KO"),""))</f>
        <v>OK</v>
      </c>
      <c r="Q79" s="14" t="str">
        <f>IF($L79="","",IFERROR(IF(_xlfn.XLOOKUP(3,Meteo7J[Jour],Meteo7J[Tmin])&gt;=$L79,"OK","KO"),""))</f>
        <v>OK</v>
      </c>
      <c r="R79" s="14" t="str">
        <f>IF($L79="","",IFERROR(IF(_xlfn.XLOOKUP(4,Meteo7J[Jour],Meteo7J[Tmin])&gt;=$L79,"OK","KO"),""))</f>
        <v>OK</v>
      </c>
      <c r="S79" s="14" t="str">
        <f>IF($L79="","",IFERROR(IF(_xlfn.XLOOKUP(5,Meteo7J[Jour],Meteo7J[Tmin])&gt;=$L79,"OK","KO"),""))</f>
        <v>OK</v>
      </c>
      <c r="T79" s="14" t="str">
        <f>IF($L79="","",IFERROR(IF(_xlfn.XLOOKUP(6,Meteo7J[Jour],Meteo7J[Tmin])&gt;=$L79,"OK","KO"),""))</f>
        <v>OK</v>
      </c>
      <c r="U79" s="12"/>
    </row>
    <row r="80" spans="1:21" x14ac:dyDescent="0.3">
      <c r="A80" s="9" t="s">
        <v>175</v>
      </c>
      <c r="B80" s="9" t="s">
        <v>176</v>
      </c>
      <c r="C80" s="9" t="s">
        <v>177</v>
      </c>
      <c r="D80" s="9" t="s">
        <v>114</v>
      </c>
      <c r="E80" s="9" t="s">
        <v>161</v>
      </c>
      <c r="F80" s="9" t="s">
        <v>25</v>
      </c>
      <c r="G80" s="9" t="s">
        <v>44</v>
      </c>
      <c r="H80" s="10" t="s">
        <v>45</v>
      </c>
      <c r="I80" s="10" t="s">
        <v>52</v>
      </c>
      <c r="J80" s="11" t="s">
        <v>132</v>
      </c>
      <c r="K80" s="9" t="s">
        <v>202</v>
      </c>
      <c r="L80" s="11">
        <v>-10</v>
      </c>
      <c r="M80" s="9" t="str">
        <f t="shared" ca="1" si="3"/>
        <v>OK dès JEUDI 12-févr</v>
      </c>
      <c r="N80" s="11" t="str">
        <f>IF($L80="","",IFERROR(IF(_xlfn.XLOOKUP(0,Meteo7J[Jour],Meteo7J[Tmin])&gt;=$L80,"OK","KO"),""))</f>
        <v>OK</v>
      </c>
      <c r="O80" s="11" t="str">
        <f>IF($L80="","",IFERROR(IF(_xlfn.XLOOKUP(1,Meteo7J[Jour],Meteo7J[Tmin])&gt;=$L80,"OK","KO"),""))</f>
        <v>OK</v>
      </c>
      <c r="P80" s="11" t="str">
        <f>IF($L80="","",IFERROR(IF(_xlfn.XLOOKUP(2,Meteo7J[Jour],Meteo7J[Tmin])&gt;=$L80,"OK","KO"),""))</f>
        <v>OK</v>
      </c>
      <c r="Q80" s="11" t="str">
        <f>IF($L80="","",IFERROR(IF(_xlfn.XLOOKUP(3,Meteo7J[Jour],Meteo7J[Tmin])&gt;=$L80,"OK","KO"),""))</f>
        <v>OK</v>
      </c>
      <c r="R80" s="11" t="str">
        <f>IF($L80="","",IFERROR(IF(_xlfn.XLOOKUP(4,Meteo7J[Jour],Meteo7J[Tmin])&gt;=$L80,"OK","KO"),""))</f>
        <v>OK</v>
      </c>
      <c r="S80" s="11" t="str">
        <f>IF($L80="","",IFERROR(IF(_xlfn.XLOOKUP(5,Meteo7J[Jour],Meteo7J[Tmin])&gt;=$L80,"OK","KO"),""))</f>
        <v>OK</v>
      </c>
      <c r="T80" s="11" t="str">
        <f>IF($L80="","",IFERROR(IF(_xlfn.XLOOKUP(6,Meteo7J[Jour],Meteo7J[Tmin])&gt;=$L80,"OK","KO"),""))</f>
        <v>OK</v>
      </c>
      <c r="U80" s="9"/>
    </row>
    <row r="81" spans="1:21" x14ac:dyDescent="0.3">
      <c r="A81" s="9" t="s">
        <v>178</v>
      </c>
      <c r="B81" s="9" t="s">
        <v>176</v>
      </c>
      <c r="C81" s="9" t="s">
        <v>177</v>
      </c>
      <c r="D81" s="9" t="s">
        <v>114</v>
      </c>
      <c r="E81" s="9" t="s">
        <v>161</v>
      </c>
      <c r="F81" s="9" t="s">
        <v>31</v>
      </c>
      <c r="G81" s="9" t="s">
        <v>44</v>
      </c>
      <c r="H81" s="10" t="s">
        <v>45</v>
      </c>
      <c r="I81" s="10" t="s">
        <v>52</v>
      </c>
      <c r="J81" s="11" t="s">
        <v>132</v>
      </c>
      <c r="K81" s="9" t="s">
        <v>202</v>
      </c>
      <c r="L81" s="11">
        <v>-10</v>
      </c>
      <c r="M81" s="9" t="str">
        <f t="shared" ca="1" si="3"/>
        <v>OK dès JEUDI 12-févr</v>
      </c>
      <c r="N81" s="11" t="str">
        <f>IF($L81="","",IFERROR(IF(_xlfn.XLOOKUP(0,Meteo7J[Jour],Meteo7J[Tmin])&gt;=$L81,"OK","KO"),""))</f>
        <v>OK</v>
      </c>
      <c r="O81" s="11" t="str">
        <f>IF($L81="","",IFERROR(IF(_xlfn.XLOOKUP(1,Meteo7J[Jour],Meteo7J[Tmin])&gt;=$L81,"OK","KO"),""))</f>
        <v>OK</v>
      </c>
      <c r="P81" s="11" t="str">
        <f>IF($L81="","",IFERROR(IF(_xlfn.XLOOKUP(2,Meteo7J[Jour],Meteo7J[Tmin])&gt;=$L81,"OK","KO"),""))</f>
        <v>OK</v>
      </c>
      <c r="Q81" s="11" t="str">
        <f>IF($L81="","",IFERROR(IF(_xlfn.XLOOKUP(3,Meteo7J[Jour],Meteo7J[Tmin])&gt;=$L81,"OK","KO"),""))</f>
        <v>OK</v>
      </c>
      <c r="R81" s="11" t="str">
        <f>IF($L81="","",IFERROR(IF(_xlfn.XLOOKUP(4,Meteo7J[Jour],Meteo7J[Tmin])&gt;=$L81,"OK","KO"),""))</f>
        <v>OK</v>
      </c>
      <c r="S81" s="11" t="str">
        <f>IF($L81="","",IFERROR(IF(_xlfn.XLOOKUP(5,Meteo7J[Jour],Meteo7J[Tmin])&gt;=$L81,"OK","KO"),""))</f>
        <v>OK</v>
      </c>
      <c r="T81" s="11" t="str">
        <f>IF($L81="","",IFERROR(IF(_xlfn.XLOOKUP(6,Meteo7J[Jour],Meteo7J[Tmin])&gt;=$L81,"OK","KO"),""))</f>
        <v>OK</v>
      </c>
      <c r="U81" s="9"/>
    </row>
    <row r="82" spans="1:21" x14ac:dyDescent="0.3">
      <c r="A82" s="9" t="s">
        <v>179</v>
      </c>
      <c r="B82" s="9" t="s">
        <v>176</v>
      </c>
      <c r="C82" s="9" t="s">
        <v>177</v>
      </c>
      <c r="D82" s="9" t="s">
        <v>114</v>
      </c>
      <c r="E82" s="9" t="s">
        <v>161</v>
      </c>
      <c r="F82" s="9" t="s">
        <v>33</v>
      </c>
      <c r="G82" s="9" t="s">
        <v>44</v>
      </c>
      <c r="H82" s="10" t="s">
        <v>45</v>
      </c>
      <c r="I82" s="10" t="s">
        <v>52</v>
      </c>
      <c r="J82" s="11" t="s">
        <v>132</v>
      </c>
      <c r="K82" s="9" t="s">
        <v>202</v>
      </c>
      <c r="L82" s="11">
        <v>-10</v>
      </c>
      <c r="M82" s="9" t="str">
        <f t="shared" ca="1" si="3"/>
        <v>OK dès JEUDI 12-févr</v>
      </c>
      <c r="N82" s="11" t="str">
        <f>IF($L82="","",IFERROR(IF(_xlfn.XLOOKUP(0,Meteo7J[Jour],Meteo7J[Tmin])&gt;=$L82,"OK","KO"),""))</f>
        <v>OK</v>
      </c>
      <c r="O82" s="11" t="str">
        <f>IF($L82="","",IFERROR(IF(_xlfn.XLOOKUP(1,Meteo7J[Jour],Meteo7J[Tmin])&gt;=$L82,"OK","KO"),""))</f>
        <v>OK</v>
      </c>
      <c r="P82" s="11" t="str">
        <f>IF($L82="","",IFERROR(IF(_xlfn.XLOOKUP(2,Meteo7J[Jour],Meteo7J[Tmin])&gt;=$L82,"OK","KO"),""))</f>
        <v>OK</v>
      </c>
      <c r="Q82" s="11" t="str">
        <f>IF($L82="","",IFERROR(IF(_xlfn.XLOOKUP(3,Meteo7J[Jour],Meteo7J[Tmin])&gt;=$L82,"OK","KO"),""))</f>
        <v>OK</v>
      </c>
      <c r="R82" s="11" t="str">
        <f>IF($L82="","",IFERROR(IF(_xlfn.XLOOKUP(4,Meteo7J[Jour],Meteo7J[Tmin])&gt;=$L82,"OK","KO"),""))</f>
        <v>OK</v>
      </c>
      <c r="S82" s="11" t="str">
        <f>IF($L82="","",IFERROR(IF(_xlfn.XLOOKUP(5,Meteo7J[Jour],Meteo7J[Tmin])&gt;=$L82,"OK","KO"),""))</f>
        <v>OK</v>
      </c>
      <c r="T82" s="11" t="str">
        <f>IF($L82="","",IFERROR(IF(_xlfn.XLOOKUP(6,Meteo7J[Jour],Meteo7J[Tmin])&gt;=$L82,"OK","KO"),""))</f>
        <v>OK</v>
      </c>
      <c r="U82" s="9"/>
    </row>
    <row r="83" spans="1:21" x14ac:dyDescent="0.3">
      <c r="A83" s="12" t="s">
        <v>180</v>
      </c>
      <c r="B83" s="12" t="s">
        <v>181</v>
      </c>
      <c r="C83" s="12" t="s">
        <v>182</v>
      </c>
      <c r="D83" s="12" t="s">
        <v>114</v>
      </c>
      <c r="E83" s="12" t="s">
        <v>161</v>
      </c>
      <c r="F83" s="12" t="s">
        <v>25</v>
      </c>
      <c r="G83" s="12" t="s">
        <v>26</v>
      </c>
      <c r="H83" s="13" t="s">
        <v>27</v>
      </c>
      <c r="I83" s="13" t="s">
        <v>28</v>
      </c>
      <c r="J83" s="14" t="s">
        <v>132</v>
      </c>
      <c r="K83" s="12" t="s">
        <v>167</v>
      </c>
      <c r="L83" s="14">
        <v>-8</v>
      </c>
      <c r="M83" s="13" t="str">
        <f t="shared" ca="1" si="3"/>
        <v>OK dès JEUDI 12-févr</v>
      </c>
      <c r="N83" s="14" t="str">
        <f>IF($L83="","",IFERROR(IF(_xlfn.XLOOKUP(0,Meteo7J[Jour],Meteo7J[Tmin])&gt;=$L83,"OK","KO"),""))</f>
        <v>OK</v>
      </c>
      <c r="O83" s="14" t="str">
        <f>IF($L83="","",IFERROR(IF(_xlfn.XLOOKUP(1,Meteo7J[Jour],Meteo7J[Tmin])&gt;=$L83,"OK","KO"),""))</f>
        <v>OK</v>
      </c>
      <c r="P83" s="14" t="str">
        <f>IF($L83="","",IFERROR(IF(_xlfn.XLOOKUP(2,Meteo7J[Jour],Meteo7J[Tmin])&gt;=$L83,"OK","KO"),""))</f>
        <v>OK</v>
      </c>
      <c r="Q83" s="14" t="str">
        <f>IF($L83="","",IFERROR(IF(_xlfn.XLOOKUP(3,Meteo7J[Jour],Meteo7J[Tmin])&gt;=$L83,"OK","KO"),""))</f>
        <v>OK</v>
      </c>
      <c r="R83" s="14" t="str">
        <f>IF($L83="","",IFERROR(IF(_xlfn.XLOOKUP(4,Meteo7J[Jour],Meteo7J[Tmin])&gt;=$L83,"OK","KO"),""))</f>
        <v>OK</v>
      </c>
      <c r="S83" s="14" t="str">
        <f>IF($L83="","",IFERROR(IF(_xlfn.XLOOKUP(5,Meteo7J[Jour],Meteo7J[Tmin])&gt;=$L83,"OK","KO"),""))</f>
        <v>OK</v>
      </c>
      <c r="T83" s="14" t="str">
        <f>IF($L83="","",IFERROR(IF(_xlfn.XLOOKUP(6,Meteo7J[Jour],Meteo7J[Tmin])&gt;=$L83,"OK","KO"),""))</f>
        <v>OK</v>
      </c>
      <c r="U83" s="12"/>
    </row>
    <row r="84" spans="1:21" x14ac:dyDescent="0.3">
      <c r="A84" s="12" t="s">
        <v>183</v>
      </c>
      <c r="B84" s="12" t="s">
        <v>181</v>
      </c>
      <c r="C84" s="12" t="s">
        <v>182</v>
      </c>
      <c r="D84" s="12" t="s">
        <v>114</v>
      </c>
      <c r="E84" s="12" t="s">
        <v>161</v>
      </c>
      <c r="F84" s="12" t="s">
        <v>31</v>
      </c>
      <c r="G84" s="12" t="s">
        <v>26</v>
      </c>
      <c r="H84" s="13" t="s">
        <v>27</v>
      </c>
      <c r="I84" s="13" t="s">
        <v>28</v>
      </c>
      <c r="J84" s="14" t="s">
        <v>132</v>
      </c>
      <c r="K84" s="12" t="s">
        <v>167</v>
      </c>
      <c r="L84" s="14">
        <v>-8</v>
      </c>
      <c r="M84" s="13" t="str">
        <f t="shared" ca="1" si="3"/>
        <v>OK dès JEUDI 12-févr</v>
      </c>
      <c r="N84" s="14" t="str">
        <f>IF($L84="","",IFERROR(IF(_xlfn.XLOOKUP(0,Meteo7J[Jour],Meteo7J[Tmin])&gt;=$L84,"OK","KO"),""))</f>
        <v>OK</v>
      </c>
      <c r="O84" s="14" t="str">
        <f>IF($L84="","",IFERROR(IF(_xlfn.XLOOKUP(1,Meteo7J[Jour],Meteo7J[Tmin])&gt;=$L84,"OK","KO"),""))</f>
        <v>OK</v>
      </c>
      <c r="P84" s="14" t="str">
        <f>IF($L84="","",IFERROR(IF(_xlfn.XLOOKUP(2,Meteo7J[Jour],Meteo7J[Tmin])&gt;=$L84,"OK","KO"),""))</f>
        <v>OK</v>
      </c>
      <c r="Q84" s="14" t="str">
        <f>IF($L84="","",IFERROR(IF(_xlfn.XLOOKUP(3,Meteo7J[Jour],Meteo7J[Tmin])&gt;=$L84,"OK","KO"),""))</f>
        <v>OK</v>
      </c>
      <c r="R84" s="14" t="str">
        <f>IF($L84="","",IFERROR(IF(_xlfn.XLOOKUP(4,Meteo7J[Jour],Meteo7J[Tmin])&gt;=$L84,"OK","KO"),""))</f>
        <v>OK</v>
      </c>
      <c r="S84" s="14" t="str">
        <f>IF($L84="","",IFERROR(IF(_xlfn.XLOOKUP(5,Meteo7J[Jour],Meteo7J[Tmin])&gt;=$L84,"OK","KO"),""))</f>
        <v>OK</v>
      </c>
      <c r="T84" s="14" t="str">
        <f>IF($L84="","",IFERROR(IF(_xlfn.XLOOKUP(6,Meteo7J[Jour],Meteo7J[Tmin])&gt;=$L84,"OK","KO"),""))</f>
        <v>OK</v>
      </c>
      <c r="U84" s="12"/>
    </row>
    <row r="85" spans="1:21" x14ac:dyDescent="0.3">
      <c r="A85" s="12" t="s">
        <v>184</v>
      </c>
      <c r="B85" s="12" t="s">
        <v>181</v>
      </c>
      <c r="C85" s="12" t="s">
        <v>182</v>
      </c>
      <c r="D85" s="12" t="s">
        <v>114</v>
      </c>
      <c r="E85" s="12" t="s">
        <v>161</v>
      </c>
      <c r="F85" s="12" t="s">
        <v>33</v>
      </c>
      <c r="G85" s="12" t="s">
        <v>26</v>
      </c>
      <c r="H85" s="13" t="s">
        <v>27</v>
      </c>
      <c r="I85" s="13" t="s">
        <v>28</v>
      </c>
      <c r="J85" s="14" t="s">
        <v>132</v>
      </c>
      <c r="K85" s="12" t="s">
        <v>167</v>
      </c>
      <c r="L85" s="14">
        <v>-8</v>
      </c>
      <c r="M85" s="13" t="str">
        <f t="shared" ca="1" si="3"/>
        <v>OK dès JEUDI 12-févr</v>
      </c>
      <c r="N85" s="14" t="str">
        <f>IF($L85="","",IFERROR(IF(_xlfn.XLOOKUP(0,Meteo7J[Jour],Meteo7J[Tmin])&gt;=$L85,"OK","KO"),""))</f>
        <v>OK</v>
      </c>
      <c r="O85" s="14" t="str">
        <f>IF($L85="","",IFERROR(IF(_xlfn.XLOOKUP(1,Meteo7J[Jour],Meteo7J[Tmin])&gt;=$L85,"OK","KO"),""))</f>
        <v>OK</v>
      </c>
      <c r="P85" s="14" t="str">
        <f>IF($L85="","",IFERROR(IF(_xlfn.XLOOKUP(2,Meteo7J[Jour],Meteo7J[Tmin])&gt;=$L85,"OK","KO"),""))</f>
        <v>OK</v>
      </c>
      <c r="Q85" s="14" t="str">
        <f>IF($L85="","",IFERROR(IF(_xlfn.XLOOKUP(3,Meteo7J[Jour],Meteo7J[Tmin])&gt;=$L85,"OK","KO"),""))</f>
        <v>OK</v>
      </c>
      <c r="R85" s="14" t="str">
        <f>IF($L85="","",IFERROR(IF(_xlfn.XLOOKUP(4,Meteo7J[Jour],Meteo7J[Tmin])&gt;=$L85,"OK","KO"),""))</f>
        <v>OK</v>
      </c>
      <c r="S85" s="14" t="str">
        <f>IF($L85="","",IFERROR(IF(_xlfn.XLOOKUP(5,Meteo7J[Jour],Meteo7J[Tmin])&gt;=$L85,"OK","KO"),""))</f>
        <v>OK</v>
      </c>
      <c r="T85" s="14" t="str">
        <f>IF($L85="","",IFERROR(IF(_xlfn.XLOOKUP(6,Meteo7J[Jour],Meteo7J[Tmin])&gt;=$L85,"OK","KO"),""))</f>
        <v>OK</v>
      </c>
      <c r="U85" s="12"/>
    </row>
    <row r="86" spans="1:21" x14ac:dyDescent="0.3">
      <c r="A86" s="9" t="s">
        <v>185</v>
      </c>
      <c r="B86" s="9" t="s">
        <v>186</v>
      </c>
      <c r="C86" s="9" t="s">
        <v>187</v>
      </c>
      <c r="D86" s="9" t="s">
        <v>114</v>
      </c>
      <c r="E86" s="9" t="s">
        <v>188</v>
      </c>
      <c r="F86" s="9" t="s">
        <v>25</v>
      </c>
      <c r="G86" s="9" t="s">
        <v>26</v>
      </c>
      <c r="H86" s="10" t="s">
        <v>37</v>
      </c>
      <c r="I86" s="10" t="s">
        <v>52</v>
      </c>
      <c r="J86" s="11" t="s">
        <v>132</v>
      </c>
      <c r="K86" s="9" t="s">
        <v>206</v>
      </c>
      <c r="L86" s="11">
        <v>-5</v>
      </c>
      <c r="M86" s="9" t="str">
        <f t="shared" ca="1" si="3"/>
        <v>OK dès JEUDI 12-févr</v>
      </c>
      <c r="N86" s="11" t="str">
        <f>IF($L86="","",IFERROR(IF(_xlfn.XLOOKUP(0,Meteo7J[Jour],Meteo7J[Tmin])&gt;=$L86,"OK","KO"),""))</f>
        <v>OK</v>
      </c>
      <c r="O86" s="11" t="str">
        <f>IF($L86="","",IFERROR(IF(_xlfn.XLOOKUP(1,Meteo7J[Jour],Meteo7J[Tmin])&gt;=$L86,"OK","KO"),""))</f>
        <v>OK</v>
      </c>
      <c r="P86" s="11" t="str">
        <f>IF($L86="","",IFERROR(IF(_xlfn.XLOOKUP(2,Meteo7J[Jour],Meteo7J[Tmin])&gt;=$L86,"OK","KO"),""))</f>
        <v>OK</v>
      </c>
      <c r="Q86" s="11" t="str">
        <f>IF($L86="","",IFERROR(IF(_xlfn.XLOOKUP(3,Meteo7J[Jour],Meteo7J[Tmin])&gt;=$L86,"OK","KO"),""))</f>
        <v>OK</v>
      </c>
      <c r="R86" s="11" t="str">
        <f>IF($L86="","",IFERROR(IF(_xlfn.XLOOKUP(4,Meteo7J[Jour],Meteo7J[Tmin])&gt;=$L86,"OK","KO"),""))</f>
        <v>OK</v>
      </c>
      <c r="S86" s="11" t="str">
        <f>IF($L86="","",IFERROR(IF(_xlfn.XLOOKUP(5,Meteo7J[Jour],Meteo7J[Tmin])&gt;=$L86,"OK","KO"),""))</f>
        <v>OK</v>
      </c>
      <c r="T86" s="11" t="str">
        <f>IF($L86="","",IFERROR(IF(_xlfn.XLOOKUP(6,Meteo7J[Jour],Meteo7J[Tmin])&gt;=$L86,"OK","KO"),""))</f>
        <v>OK</v>
      </c>
      <c r="U86" s="9"/>
    </row>
    <row r="87" spans="1:21" x14ac:dyDescent="0.3">
      <c r="A87" s="9" t="s">
        <v>189</v>
      </c>
      <c r="B87" s="9" t="s">
        <v>186</v>
      </c>
      <c r="C87" s="9" t="s">
        <v>187</v>
      </c>
      <c r="D87" s="9" t="s">
        <v>114</v>
      </c>
      <c r="E87" s="9" t="s">
        <v>188</v>
      </c>
      <c r="F87" s="9" t="s">
        <v>31</v>
      </c>
      <c r="G87" s="9" t="s">
        <v>26</v>
      </c>
      <c r="H87" s="10" t="s">
        <v>37</v>
      </c>
      <c r="I87" s="10" t="s">
        <v>52</v>
      </c>
      <c r="J87" s="11" t="s">
        <v>132</v>
      </c>
      <c r="K87" s="9" t="s">
        <v>206</v>
      </c>
      <c r="L87" s="11">
        <v>-5</v>
      </c>
      <c r="M87" s="9" t="str">
        <f t="shared" ca="1" si="3"/>
        <v>OK dès JEUDI 12-févr</v>
      </c>
      <c r="N87" s="11" t="str">
        <f>IF($L87="","",IFERROR(IF(_xlfn.XLOOKUP(0,Meteo7J[Jour],Meteo7J[Tmin])&gt;=$L87,"OK","KO"),""))</f>
        <v>OK</v>
      </c>
      <c r="O87" s="11" t="str">
        <f>IF($L87="","",IFERROR(IF(_xlfn.XLOOKUP(1,Meteo7J[Jour],Meteo7J[Tmin])&gt;=$L87,"OK","KO"),""))</f>
        <v>OK</v>
      </c>
      <c r="P87" s="11" t="str">
        <f>IF($L87="","",IFERROR(IF(_xlfn.XLOOKUP(2,Meteo7J[Jour],Meteo7J[Tmin])&gt;=$L87,"OK","KO"),""))</f>
        <v>OK</v>
      </c>
      <c r="Q87" s="11" t="str">
        <f>IF($L87="","",IFERROR(IF(_xlfn.XLOOKUP(3,Meteo7J[Jour],Meteo7J[Tmin])&gt;=$L87,"OK","KO"),""))</f>
        <v>OK</v>
      </c>
      <c r="R87" s="11" t="str">
        <f>IF($L87="","",IFERROR(IF(_xlfn.XLOOKUP(4,Meteo7J[Jour],Meteo7J[Tmin])&gt;=$L87,"OK","KO"),""))</f>
        <v>OK</v>
      </c>
      <c r="S87" s="11" t="str">
        <f>IF($L87="","",IFERROR(IF(_xlfn.XLOOKUP(5,Meteo7J[Jour],Meteo7J[Tmin])&gt;=$L87,"OK","KO"),""))</f>
        <v>OK</v>
      </c>
      <c r="T87" s="11" t="str">
        <f>IF($L87="","",IFERROR(IF(_xlfn.XLOOKUP(6,Meteo7J[Jour],Meteo7J[Tmin])&gt;=$L87,"OK","KO"),""))</f>
        <v>OK</v>
      </c>
      <c r="U87" s="9"/>
    </row>
    <row r="88" spans="1:21" x14ac:dyDescent="0.3">
      <c r="A88" s="9" t="s">
        <v>190</v>
      </c>
      <c r="B88" s="9" t="s">
        <v>186</v>
      </c>
      <c r="C88" s="9" t="s">
        <v>187</v>
      </c>
      <c r="D88" s="9" t="s">
        <v>114</v>
      </c>
      <c r="E88" s="9" t="s">
        <v>188</v>
      </c>
      <c r="F88" s="9" t="s">
        <v>33</v>
      </c>
      <c r="G88" s="9" t="s">
        <v>26</v>
      </c>
      <c r="H88" s="10" t="s">
        <v>37</v>
      </c>
      <c r="I88" s="10" t="s">
        <v>52</v>
      </c>
      <c r="J88" s="11" t="s">
        <v>132</v>
      </c>
      <c r="K88" s="9" t="s">
        <v>206</v>
      </c>
      <c r="L88" s="11">
        <v>-5</v>
      </c>
      <c r="M88" s="9" t="str">
        <f t="shared" ca="1" si="3"/>
        <v>OK dès JEUDI 12-févr</v>
      </c>
      <c r="N88" s="11" t="str">
        <f>IF($L88="","",IFERROR(IF(_xlfn.XLOOKUP(0,Meteo7J[Jour],Meteo7J[Tmin])&gt;=$L88,"OK","KO"),""))</f>
        <v>OK</v>
      </c>
      <c r="O88" s="11" t="str">
        <f>IF($L88="","",IFERROR(IF(_xlfn.XLOOKUP(1,Meteo7J[Jour],Meteo7J[Tmin])&gt;=$L88,"OK","KO"),""))</f>
        <v>OK</v>
      </c>
      <c r="P88" s="11" t="str">
        <f>IF($L88="","",IFERROR(IF(_xlfn.XLOOKUP(2,Meteo7J[Jour],Meteo7J[Tmin])&gt;=$L88,"OK","KO"),""))</f>
        <v>OK</v>
      </c>
      <c r="Q88" s="11" t="str">
        <f>IF($L88="","",IFERROR(IF(_xlfn.XLOOKUP(3,Meteo7J[Jour],Meteo7J[Tmin])&gt;=$L88,"OK","KO"),""))</f>
        <v>OK</v>
      </c>
      <c r="R88" s="11" t="str">
        <f>IF($L88="","",IFERROR(IF(_xlfn.XLOOKUP(4,Meteo7J[Jour],Meteo7J[Tmin])&gt;=$L88,"OK","KO"),""))</f>
        <v>OK</v>
      </c>
      <c r="S88" s="11" t="str">
        <f>IF($L88="","",IFERROR(IF(_xlfn.XLOOKUP(5,Meteo7J[Jour],Meteo7J[Tmin])&gt;=$L88,"OK","KO"),""))</f>
        <v>OK</v>
      </c>
      <c r="T88" s="11" t="str">
        <f>IF($L88="","",IFERROR(IF(_xlfn.XLOOKUP(6,Meteo7J[Jour],Meteo7J[Tmin])&gt;=$L88,"OK","KO"),""))</f>
        <v>OK</v>
      </c>
      <c r="U88" s="9"/>
    </row>
    <row r="89" spans="1:21" x14ac:dyDescent="0.3">
      <c r="A89" s="12" t="s">
        <v>191</v>
      </c>
      <c r="B89" s="12" t="s">
        <v>192</v>
      </c>
      <c r="C89" s="12" t="s">
        <v>193</v>
      </c>
      <c r="D89" s="12" t="s">
        <v>114</v>
      </c>
      <c r="E89" s="12" t="s">
        <v>188</v>
      </c>
      <c r="F89" s="12" t="s">
        <v>25</v>
      </c>
      <c r="G89" s="12" t="s">
        <v>26</v>
      </c>
      <c r="H89" s="13" t="s">
        <v>37</v>
      </c>
      <c r="I89" s="13" t="s">
        <v>52</v>
      </c>
      <c r="J89" s="14" t="s">
        <v>29</v>
      </c>
      <c r="K89" s="12" t="s">
        <v>144</v>
      </c>
      <c r="L89" s="14">
        <v>-15</v>
      </c>
      <c r="M89" s="13" t="str">
        <f t="shared" ca="1" si="3"/>
        <v>OK dès JEUDI 12-févr</v>
      </c>
      <c r="N89" s="14" t="str">
        <f>IF($L89="","",IFERROR(IF(_xlfn.XLOOKUP(0,Meteo7J[Jour],Meteo7J[Tmin])&gt;=$L89,"OK","KO"),""))</f>
        <v>OK</v>
      </c>
      <c r="O89" s="14" t="str">
        <f>IF($L89="","",IFERROR(IF(_xlfn.XLOOKUP(1,Meteo7J[Jour],Meteo7J[Tmin])&gt;=$L89,"OK","KO"),""))</f>
        <v>OK</v>
      </c>
      <c r="P89" s="14" t="str">
        <f>IF($L89="","",IFERROR(IF(_xlfn.XLOOKUP(2,Meteo7J[Jour],Meteo7J[Tmin])&gt;=$L89,"OK","KO"),""))</f>
        <v>OK</v>
      </c>
      <c r="Q89" s="14" t="str">
        <f>IF($L89="","",IFERROR(IF(_xlfn.XLOOKUP(3,Meteo7J[Jour],Meteo7J[Tmin])&gt;=$L89,"OK","KO"),""))</f>
        <v>OK</v>
      </c>
      <c r="R89" s="14" t="str">
        <f>IF($L89="","",IFERROR(IF(_xlfn.XLOOKUP(4,Meteo7J[Jour],Meteo7J[Tmin])&gt;=$L89,"OK","KO"),""))</f>
        <v>OK</v>
      </c>
      <c r="S89" s="14" t="str">
        <f>IF($L89="","",IFERROR(IF(_xlfn.XLOOKUP(5,Meteo7J[Jour],Meteo7J[Tmin])&gt;=$L89,"OK","KO"),""))</f>
        <v>OK</v>
      </c>
      <c r="T89" s="14" t="str">
        <f>IF($L89="","",IFERROR(IF(_xlfn.XLOOKUP(6,Meteo7J[Jour],Meteo7J[Tmin])&gt;=$L89,"OK","KO"),""))</f>
        <v>OK</v>
      </c>
      <c r="U89" s="12"/>
    </row>
    <row r="90" spans="1:21" x14ac:dyDescent="0.3">
      <c r="A90" s="12" t="s">
        <v>194</v>
      </c>
      <c r="B90" s="12" t="s">
        <v>192</v>
      </c>
      <c r="C90" s="12" t="s">
        <v>193</v>
      </c>
      <c r="D90" s="12" t="s">
        <v>114</v>
      </c>
      <c r="E90" s="12" t="s">
        <v>188</v>
      </c>
      <c r="F90" s="12" t="s">
        <v>31</v>
      </c>
      <c r="G90" s="12" t="s">
        <v>26</v>
      </c>
      <c r="H90" s="13" t="s">
        <v>37</v>
      </c>
      <c r="I90" s="13" t="s">
        <v>52</v>
      </c>
      <c r="J90" s="14" t="s">
        <v>29</v>
      </c>
      <c r="K90" s="12" t="s">
        <v>144</v>
      </c>
      <c r="L90" s="14">
        <v>-15</v>
      </c>
      <c r="M90" s="13" t="str">
        <f t="shared" ca="1" si="3"/>
        <v>OK dès JEUDI 12-févr</v>
      </c>
      <c r="N90" s="14" t="str">
        <f>IF($L90="","",IFERROR(IF(_xlfn.XLOOKUP(0,Meteo7J[Jour],Meteo7J[Tmin])&gt;=$L90,"OK","KO"),""))</f>
        <v>OK</v>
      </c>
      <c r="O90" s="14" t="str">
        <f>IF($L90="","",IFERROR(IF(_xlfn.XLOOKUP(1,Meteo7J[Jour],Meteo7J[Tmin])&gt;=$L90,"OK","KO"),""))</f>
        <v>OK</v>
      </c>
      <c r="P90" s="14" t="str">
        <f>IF($L90="","",IFERROR(IF(_xlfn.XLOOKUP(2,Meteo7J[Jour],Meteo7J[Tmin])&gt;=$L90,"OK","KO"),""))</f>
        <v>OK</v>
      </c>
      <c r="Q90" s="14" t="str">
        <f>IF($L90="","",IFERROR(IF(_xlfn.XLOOKUP(3,Meteo7J[Jour],Meteo7J[Tmin])&gt;=$L90,"OK","KO"),""))</f>
        <v>OK</v>
      </c>
      <c r="R90" s="14" t="str">
        <f>IF($L90="","",IFERROR(IF(_xlfn.XLOOKUP(4,Meteo7J[Jour],Meteo7J[Tmin])&gt;=$L90,"OK","KO"),""))</f>
        <v>OK</v>
      </c>
      <c r="S90" s="14" t="str">
        <f>IF($L90="","",IFERROR(IF(_xlfn.XLOOKUP(5,Meteo7J[Jour],Meteo7J[Tmin])&gt;=$L90,"OK","KO"),""))</f>
        <v>OK</v>
      </c>
      <c r="T90" s="14" t="str">
        <f>IF($L90="","",IFERROR(IF(_xlfn.XLOOKUP(6,Meteo7J[Jour],Meteo7J[Tmin])&gt;=$L90,"OK","KO"),""))</f>
        <v>OK</v>
      </c>
      <c r="U90" s="12"/>
    </row>
    <row r="91" spans="1:21" x14ac:dyDescent="0.3">
      <c r="A91" s="12" t="s">
        <v>195</v>
      </c>
      <c r="B91" s="12" t="s">
        <v>192</v>
      </c>
      <c r="C91" s="12" t="s">
        <v>193</v>
      </c>
      <c r="D91" s="12" t="s">
        <v>114</v>
      </c>
      <c r="E91" s="12" t="s">
        <v>188</v>
      </c>
      <c r="F91" s="12" t="s">
        <v>33</v>
      </c>
      <c r="G91" s="12" t="s">
        <v>26</v>
      </c>
      <c r="H91" s="13" t="s">
        <v>37</v>
      </c>
      <c r="I91" s="13" t="s">
        <v>52</v>
      </c>
      <c r="J91" s="14" t="s">
        <v>29</v>
      </c>
      <c r="K91" s="12" t="s">
        <v>144</v>
      </c>
      <c r="L91" s="14">
        <v>-15</v>
      </c>
      <c r="M91" s="13" t="str">
        <f t="shared" ca="1" si="3"/>
        <v>OK dès JEUDI 12-févr</v>
      </c>
      <c r="N91" s="14" t="str">
        <f>IF($L91="","",IFERROR(IF(_xlfn.XLOOKUP(0,Meteo7J[Jour],Meteo7J[Tmin])&gt;=$L91,"OK","KO"),""))</f>
        <v>OK</v>
      </c>
      <c r="O91" s="14" t="str">
        <f>IF($L91="","",IFERROR(IF(_xlfn.XLOOKUP(1,Meteo7J[Jour],Meteo7J[Tmin])&gt;=$L91,"OK","KO"),""))</f>
        <v>OK</v>
      </c>
      <c r="P91" s="14" t="str">
        <f>IF($L91="","",IFERROR(IF(_xlfn.XLOOKUP(2,Meteo7J[Jour],Meteo7J[Tmin])&gt;=$L91,"OK","KO"),""))</f>
        <v>OK</v>
      </c>
      <c r="Q91" s="14" t="str">
        <f>IF($L91="","",IFERROR(IF(_xlfn.XLOOKUP(3,Meteo7J[Jour],Meteo7J[Tmin])&gt;=$L91,"OK","KO"),""))</f>
        <v>OK</v>
      </c>
      <c r="R91" s="14" t="str">
        <f>IF($L91="","",IFERROR(IF(_xlfn.XLOOKUP(4,Meteo7J[Jour],Meteo7J[Tmin])&gt;=$L91,"OK","KO"),""))</f>
        <v>OK</v>
      </c>
      <c r="S91" s="14" t="str">
        <f>IF($L91="","",IFERROR(IF(_xlfn.XLOOKUP(5,Meteo7J[Jour],Meteo7J[Tmin])&gt;=$L91,"OK","KO"),""))</f>
        <v>OK</v>
      </c>
      <c r="T91" s="14" t="str">
        <f>IF($L91="","",IFERROR(IF(_xlfn.XLOOKUP(6,Meteo7J[Jour],Meteo7J[Tmin])&gt;=$L91,"OK","KO"),""))</f>
        <v>OK</v>
      </c>
      <c r="U91" s="12"/>
    </row>
  </sheetData>
  <autoFilter ref="A1:K91" xr:uid="{00000000-0009-0000-0000-000001000000}"/>
  <phoneticPr fontId="3" type="noConversion"/>
  <conditionalFormatting sqref="N2:T201">
    <cfRule type="containsText" dxfId="1" priority="1" operator="containsText" text="OK">
      <formula>NOT(ISERROR(SEARCH("OK",N2)))</formula>
    </cfRule>
    <cfRule type="containsText" dxfId="0" priority="2" operator="containsText" text="KO">
      <formula>NOT(ISERROR(SEARCH("KO",N2)))</formula>
    </cfRule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9 f 1 5 c 9 f - 0 1 9 8 - 4 2 3 b - b 0 7 9 - f 9 c 4 2 e 1 5 4 2 3 d "   x m l n s = " h t t p : / / s c h e m a s . m i c r o s o f t . c o m / D a t a M a s h u p " > A A A A A A I I A A B Q S w M E F A A C A A g A Z b Z L X F g W e K C m A A A A 9 w A A A B I A H A B D b 2 5 m a W c v U G F j a 2 F n Z S 5 4 b W w g o h g A K K A U A A A A A A A A A A A A A A A A A A A A A A A A A A A A h Y 9 N D o I w G E S v Q r q n P x A S Q z 7 K w s S V J E Y T 4 7 Y p F R q h G F o s d 3 P h k b y C G E X d u Z w 3 b z F z v 9 4 g H 9 s m u K j e 6 s 5 k i G G K A m V k V 2 p T Z W h w x 3 C B c g 4 b I U + i U s E k G 5 u O t s x Q 7 d w 5 J c R 7 j 3 2 M u 7 4 i E a W M H I r 1 T t a q F e g j 6 / 9 y q I 1 1 w k i F O O x f Y 3 i E W U I x o 0 m M K Z C Z Q q H N 1 4 i m w c / 2 B 8 J y a N z Q K 3 7 s w 9 U W y B y B v E / w B 1 B L A w Q U A A I A C A B l t k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b Z L X E X 5 6 G z 6 B A A A S x M A A B M A H A B G b 3 J t d W x h c y 9 T Z W N 0 a W 9 u M S 5 t I K I Y A C i g F A A A A A A A A A A A A A A A A A A A A A A A A A A A A O 1 W 7 W 7 b N h T 9 H y D v c K E C g 4 X J s t O 1 D d b O B Q K 3 a V c 0 n Z d 6 6 A / D M B j p x m Y q k S o / E r t B g L z G g O 3 v g O w 1 8 i Z 5 k l 1 S U q w 4 a b t 1 H Y Y C U Y H G J C + P 7 j 0 8 l z o a E 8 O l g N f l 3 4 1 H 6 2 v r a 3 r G F K a w i + / s + Z 8 G N 6 A H G Z r 1 N a C n 0 4 F 2 u w 3 9 A a R Y W K 4 h Y 5 B g l t k M Q c g 8 P z 9 D t 0 g x Z X x / M G R 7 t N a D p 3 O K i / t W K R T m j V R v 9 6 R 8 2 w q P R 6 9 Y j r 2 g P w j G J 6 O + F I a W x 1 G 9 e 5 c d Q a 8 c u M e o B Q x x b u J t J f N W B X 7 c d R s z m 4 u N c b i M l W a G 6 o h r X N m 1 i 4 l U a b z N M U s b E B G 4 H M I b A Y L g M i G q x E M N W P r a M G V a f v Q a M 2 K w / D 1 U 3 K V G m Y c R H A f d I I 6 D 7 4 M T G t y n d 3 S D s M K a J E V / h s l b Q u T 7 J e h L F F M z o 8 0 h / P A Y 7 g M l I A C V k g p a l B 1 w c c g y n i I 8 h A C + A R e H G e U n b J Z F 7 u i q I 3 q O L E W l o Z B W w f n Z I T e o Y P q e F 5 0 U 9 z N m E I g C 4 q K w 8 C 0 U T G t a T l A Z x g V t U n K + 0 C X W c 0 p u t G T k T v A L h b a 3 p n R G A S 0 F O / I 9 z z L W u R 9 3 o f W G i 1 Q e a X g 1 h I 1 u 3 H 0 E N P H g 3 i O Y P 7 g X l s f f H s g j V D 9 b V I u a 0 R J 2 K 0 m w M O 2 n I p E p F 1 O P T X U K w 8 0 i K A P H z Q K d B p + d n 0 k K Z 9 N S c Y + p A m E U Q m u K M m Y F j 6 f S H s b 7 K l y q 8 R l K Q n 6 h p Y i f y M T m t K G 1 T O M N 7 s W V A H V j 2 j 3 B z J h C P + x 0 V r C b V b h n d H X o n l 0 k w v k h D p i Z u b I S 6 h I r U K 9 u d Y 9 n x l F O 5 5 P i Q G r D M h r 2 B x H s O 7 l q D + D L D G h K q p w Z N 3 V A F d E E J Z e j 8 Q h 1 F I x v e E 0 t j x 4 8 v 2 F 1 y H O U 1 u H e S a 1 i 7 l 5 o d S P 3 7 7 t u e D V 8 v B x W K 7 W 4 t 7 n S p l T 2 S 6 4 N 8 W q J a + I / h M f Q L Y V N I + q 7 U s G 1 y L d s Q u R A R R J 1 L v H s 7 h S v 5 P 6 g V 8 m + b k d J n e z q 8 K 8 b l T W P R 4 m b 5 o J 0 r u v y X 9 I l 1 6 v i X b N X s 5 6 + a n b j Z F V h O + d n h k Q G r Z 8 K F O 0 d N C 7 9 h 5 C U d x h Y w d 9 Z d C K i L k r P z x K e s w w 1 s E N M K G F O 8 5 f K 8 5 v / p f a c 7 q T L J H d g M X H 0 G f I 7 3 O i Q b j B h 2 n x U g d e X 3 O O w j E 2 x v g V 3 s c h Y g q 3 l 7 U q U 0 k 0 X R C T H I L 6 8 6 6 7 h S D H 9 F J A U f w O o P g u q z G B e I O n V K p z c v U Z N / a S M Z 4 v r 4 Z O c i 2 h 1 i s 0 / h F J T O E n Z w j f l 5 o c i D X X T e y l c o c F T q + j 8 O g O m u A 6 u h / 8 P r V r + G l L d W 4 m x 9 B 1 3 e b 6 y + R 6 q 8 h S 8 b k c V y + P R V Y b G 9 a n s c O G 6 n P b 6 Z h 8 q J r S 7 n a r t n v P V z Y 7 x c Q T I k t m V N 0 7 C S 1 Q 2 / w x U N v 8 4 q i u W 8 t 0 8 q H F p 0 K o K u B L D 5 o 0 Y N m 9 V 6 S x p 2 0 V t M + O v k D v G u Y h G 4 5 p F Q b e X t z 4 j h z Z h F b 8 9 4 b O K / D s c B 5 P N g 5 U 5 N l / O N T V x f N w 8 q G h Z S b R M + O S k O t z 1 N S 6 u p r m + 1 n R 3 n s P N F 7 f e 7 m v 1 d o z M U Z u + A Y V C r Z 2 H b 5 V G D 7 K L 0 1 8 J F + m D e X H 6 m 7 t p r f u d W t j L Z H J x + s f F 6 e / h V 2 X v b h 3 d r a P 7 M o 5 u a e S o z U o r s A k H l I m + t W r / t V W 7 d V 7 X n d c T p + h P G R x 6 V W 1 p X L z n 3 J H f N D V E I n x h + z W k U / i n m J 8 y X y 9 c 0 9 e Y Z Y g m 3 p o 3 i q c k v N F l + c + 5 h y w t Q b P 9 j h 1 0 V B I a e T 4 i X 8 F J 4 / C a p s y F 9 3 4 U 5 s G 9 e E j T 5 c 5 e S v + V u 5 e e j E B q M / Y x b / U X U E s B A i 0 A F A A C A A g A Z b Z L X F g W e K C m A A A A 9 w A A A B I A A A A A A A A A A A A A A A A A A A A A A E N v b m Z p Z y 9 Q Y W N r Y W d l L n h t b F B L A Q I t A B Q A A g A I A G W 2 S 1 w P y u m r p A A A A O k A A A A T A A A A A A A A A A A A A A A A A P I A A A B b Q 2 9 u d G V u d F 9 U e X B l c 1 0 u e G 1 s U E s B A i 0 A F A A C A A g A Z b Z L X E X 5 6 G z 6 B A A A S x M A A B M A A A A A A A A A A A A A A A A A 4 w E A A E Z v c m 1 1 b G F z L 1 N l Y 3 R p b 2 4 x L m 1 Q S w U G A A A A A A M A A w D C A A A A K g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y I A A A A A A A D 9 I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m V x d S V D M y V B Q X R l M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i M m N i N T B m L W Q 3 M D c t N D M 5 N C 0 5 Y z l j L T F i Y j V i N D F l Y 2 N j N i I g L z 4 8 R W 5 0 c n k g V H l w Z T 0 i R m l s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D b 2 x 1 b W 5 U e X B l c y I g V m F s d W U 9 I n N C U V V G I i A v P j x F b n R y e S B U e X B l P S J G a W x s Z W R D b 2 1 w b G V 0 Z V J l c 3 V s d F R v V 2 9 y a 3 N o Z W V 0 I i B W Y W x 1 Z T 0 i b D E i I C 8 + P E V u d H J 5 I F R 5 c G U 9 I k Z p b G x U Y X J n Z X Q i I F Z h b H V l P S J z U m V x d c O q d G U x I i A v P j x F b n R y e S B U e X B l P S J G a W x s T G F z d F V w Z G F 0 Z W Q i I F Z h b H V l P S J k M j A y N i 0 w M i 0 x M V Q y M T o 1 M T o w O S 4 z O T c y M z Q 2 W i I g L z 4 8 R W 5 0 c n k g V H l w Z T 0 i U m V j b 3 Z l c n l U Y X J n Z X R S b 3 c i I F Z h b H V l P S J s M T A i I C 8 + P E V u d H J 5 I F R 5 c G U 9 I l J l Y 2 9 2 Z X J 5 V G F y Z 2 V 0 Q 2 9 s d W 1 u I i B W Y W x 1 Z T 0 i b D U i I C 8 + P E V u d H J 5 I F R 5 c G U 9 I l J l Y 2 9 2 Z X J 5 V G F y Z 2 V 0 U 2 h l Z X Q i I F Z h b H V l P S J z T W V 0 Z W 8 i I C 8 + P E V u d H J 5 I F R 5 c G U 9 I k Z p b G x U b 0 R h d G F N b 2 R l b E V u Y W J s Z W Q i I F Z h b H V l P S J s M S I g L z 4 8 R W 5 0 c n k g V H l w Z T 0 i R m l s b E 9 i a m V j d F R 5 c G U i I F Z h b H V l P S J z V G F i b G U i I C 8 + P E V u d H J 5 I F R 5 c G U 9 I k Z p b G x F c n J v c k N v d W 5 0 I i B W Y W x 1 Z T 0 i b D A i I C 8 + P E V u d H J 5 I F R 5 c G U 9 I k Z p b G x D b 2 x 1 b W 5 O Y W 1 l c y I g V m F s d W U 9 I n N b J n F 1 b 3 Q 7 V G V t c F 9 h Y 3 R 1 Z W x s Z S Z x d W 9 0 O y w m c X V v d D t U Z W 1 w X 2 1 p b l 8 3 a i Z x d W 9 0 O y w m c X V v d D t U Z W 1 w X 2 1 h e F 8 3 a i Z x d W 9 0 O 1 0 i I C 8 + P E V u d H J 5 I F R 5 c G U 9 I k Z p b G x F c n J v c k N v Z G U i I F Z h b H V l P S J z V W 5 r b m 9 3 b i I g L z 4 8 R W 5 0 c n k g V H l w Z T 0 i R m l s b E N v d W 5 0 I i B W Y W x 1 Z T 0 i b D E i I C 8 + P E V u d H J 5 I F R 5 c G U 9 I k Z p b G x T d G F 0 d X M i I F Z h b H V l P S J z Q 2 9 t c G x l d G U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x d c O q d G U x L 1 J l c 3 V s d G F 0 L n t U Z W 1 w X 2 F j d H V l b G x l L D B 9 J n F 1 b 3 Q 7 L C Z x d W 9 0 O 1 N l Y 3 R p b 2 4 x L 1 J l c X X D q n R l M S 9 S Z X N 1 b H R h d C 5 7 V G V t c F 9 t a W 5 f N 2 o s M X 0 m c X V v d D s s J n F 1 b 3 Q 7 U 2 V j d G l v b j E v U m V x d c O q d G U x L 1 J l c 3 V s d G F 0 L n t U Z W 1 w X 2 1 h e F 8 3 a i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S Z X F 1 w 6 p 0 Z T E v U m V z d W x 0 Y X Q u e 1 R l b X B f Y W N 0 d W V s b G U s M H 0 m c X V v d D s s J n F 1 b 3 Q 7 U 2 V j d G l v b j E v U m V x d c O q d G U x L 1 J l c 3 V s d G F 0 L n t U Z W 1 w X 2 1 p b l 8 3 a i w x f S Z x d W 9 0 O y w m c X V v d D t T Z W N 0 a W 9 u M S 9 S Z X F 1 w 6 p 0 Z T E v U m V z d W x 0 Y X Q u e 1 R l b X B f b W F 4 X z d q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x L 0 N Q U m F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M S 9 D U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T E v Q 2 9 v c m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M S 9 M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x L 0 x h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T E v T W l u T G l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T E v T W F 4 T G l z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T E v Q 1 B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T E v V G V t c E F j d H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M S 9 U Z W 1 w T W l u N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x L 1 R l b X B N Y X g 3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T E v U m V z d W x 0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x L 0 d l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T E v R m l y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x L 0 1 l d G V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M S 9 f Y 3 B D a G V j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T E v S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d G V v N 0 o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j h k N j F k N y 1 j N T Y 2 L T R k N j I t Y W U 4 O S 1 m M j Y 0 N 2 Y y Y z N m N j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N v d m V y e V R h c m d l d F N o Z W V 0 I i B W Y W x 1 Z T 0 i c 0 1 l d G V v I i A v P j x F b n R y e S B U e X B l P S J S Z W N v d m V y e V R h c m d l d E N v b H V t b i I g V m F s d W U 9 I m w 1 I i A v P j x F b n R y e S B U e X B l P S J S Z W N v d m V y e V R h c m d l d F J v d y I g V m F s d W U 9 I m w x N C I g L z 4 8 R W 5 0 c n k g V H l w Z T 0 i R m l s b F R h c m d l d C I g V m F s d W U 9 I n N N Z X R l b z d K I i A v P j x F b n R y e S B U e X B l P S J G a W x s Z W R D b 2 1 w b G V 0 Z V J l c 3 V s d F R v V 2 9 y a 3 N o Z W V 0 I i B W Y W x 1 Z T 0 i b D E i I C 8 + P E V u d H J 5 I F R 5 c G U 9 I k Z p b G x D b 3 V u d C I g V m F s d W U 9 I m w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y L T E x V D I x O j U x O j E w L j A y O T U 1 O T l a I i A v P j x F b n R y e S B U e X B l P S J G a W x s Q 2 9 s d W 1 u V H l w Z X M i I F Z h b H V l P S J z Q X d r R k J R P T 0 i I C 8 + P E V u d H J 5 I F R 5 c G U 9 I k Z p b G x D b 2 x 1 b W 5 O Y W 1 l c y I g V m F s d W U 9 I n N b J n F 1 b 3 Q 7 S m 9 1 c i Z x d W 9 0 O y w m c X V v d D t E Y X R l J n F 1 b 3 Q 7 L C Z x d W 9 0 O 1 R t a W 4 m c X V v d D s s J n F 1 b 3 Q 7 V G 1 h e C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V 0 Z W 8 3 S i 9 B d X R v U m V t b 3 Z l Z E N v b H V t b n M x L n t K b 3 V y L D B 9 J n F 1 b 3 Q 7 L C Z x d W 9 0 O 1 N l Y 3 R p b 2 4 x L 0 1 l d G V v N 0 o v Q X V 0 b 1 J l b W 9 2 Z W R D b 2 x 1 b W 5 z M S 5 7 R G F 0 Z S w x f S Z x d W 9 0 O y w m c X V v d D t T Z W N 0 a W 9 u M S 9 N Z X R l b z d K L 0 F 1 d G 9 S Z W 1 v d m V k Q 2 9 s d W 1 u c z E u e 1 R t a W 4 s M n 0 m c X V v d D s s J n F 1 b 3 Q 7 U 2 V j d G l v b j E v T W V 0 Z W 8 3 S i 9 B d X R v U m V t b 3 Z l Z E N v b H V t b n M x L n t U b W F 4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1 l d G V v N 0 o v Q X V 0 b 1 J l b W 9 2 Z W R D b 2 x 1 b W 5 z M S 5 7 S m 9 1 c i w w f S Z x d W 9 0 O y w m c X V v d D t T Z W N 0 a W 9 u M S 9 N Z X R l b z d K L 0 F 1 d G 9 S Z W 1 v d m V k Q 2 9 s d W 1 u c z E u e 0 R h d G U s M X 0 m c X V v d D s s J n F 1 b 3 Q 7 U 2 V j d G l v b j E v T W V 0 Z W 8 3 S i 9 B d X R v U m V t b 3 Z l Z E N v b H V t b n M x L n t U b W l u L D J 9 J n F 1 b 3 Q 7 L C Z x d W 9 0 O 1 N l Y 3 R p b 2 4 x L 0 1 l d G V v N 0 o v Q X V 0 b 1 J l b W 9 2 Z W R D b 2 x 1 b W 5 z M S 5 7 V G 1 h e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V 0 Z W 8 3 S i 9 D U F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0 Z W 8 3 S i 9 D U F J h d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d G V v N 0 o v Q 1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R l b z d K L 1 9 j c E N o Z W N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0 Z W 8 3 S i 9 I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0 Z W 8 3 S i 9 H Z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R l b z d K L 0 Z p c n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0 Z W 8 3 S i 9 D b 2 9 y Z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R l b z d K L 0 x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d G V v N 0 o v T G F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0 Z W 8 3 S i 9 N Z X R l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d G V v N 0 o v R G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R l b z d K L 1 R t a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R l b z d K L 1 R t Y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R l b z d K L 0 p v d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R l b z d K L 1 J l c 3 V s d G F 0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l 5 D 7 P I h d V L g C t D l T Q f x t s A A A A A A g A A A A A A E G Y A A A A B A A A g A A A A U p a b 3 j S T i 1 A G r w Z e / C t U t I W w H j I B a n Q X b 3 H C H Q T w z O s A A A A A D o A A A A A C A A A g A A A A k R z 0 z H h k + v l f 0 M p 4 i 6 b i 7 O 3 P / J H W 9 E q M C 9 F T q 2 S Z L 2 l Q A A A A M s d v W 4 l a t k R 1 I u B g 6 m / u + d H h Z L p D e P t 7 J I q v I B / m T e 0 D y h 5 N B e u p 4 m F r 4 2 v v u A h 2 N x x j j i n 1 H O G C 8 c g D J M F 7 p X 8 Q D q u 9 E v 9 s 0 o H k X b j Z + I R A A A A A x I y + 2 f d v O 9 2 9 C P / 5 1 J c p e B b t J U e U s Z S Z 5 / 2 L r 6 5 c h W w S l s b F I U U M D 6 p y S O r N D Y G z x M h Q N E 8 H / z p 3 T 7 e n R C y a M A = = < / D a t a M a s h u p > 
</file>

<file path=customXml/itemProps1.xml><?xml version="1.0" encoding="utf-8"?>
<ds:datastoreItem xmlns:ds="http://schemas.openxmlformats.org/officeDocument/2006/customXml" ds:itemID="{ED811854-DD5B-42E8-9CB8-F5BD092C7D5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Mode opératoire</vt:lpstr>
      <vt:lpstr>Meteo</vt:lpstr>
      <vt:lpstr>Fiches Plantes</vt:lpstr>
      <vt:lpstr>CP</vt:lpstr>
      <vt:lpstr>MeteoDonnees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Jean-Luc BRISSIER</cp:lastModifiedBy>
  <cp:lastPrinted>2026-02-05T15:39:46Z</cp:lastPrinted>
  <dcterms:created xsi:type="dcterms:W3CDTF">2026-02-02T13:09:26Z</dcterms:created>
  <dcterms:modified xsi:type="dcterms:W3CDTF">2026-02-12T16:36:55Z</dcterms:modified>
</cp:coreProperties>
</file>